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PROFIL PUSKESMAS\"/>
    </mc:Choice>
  </mc:AlternateContent>
  <bookViews>
    <workbookView xWindow="0" yWindow="0" windowWidth="16380" windowHeight="8190" tabRatio="500" firstSheet="20" activeTab="34"/>
  </bookViews>
  <sheets>
    <sheet name="Resume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8" sheetId="8" r:id="rId8"/>
    <sheet name="7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7" sheetId="17" r:id="rId17"/>
    <sheet name="16" sheetId="18" r:id="rId18"/>
    <sheet name="18" sheetId="19" r:id="rId19"/>
    <sheet name="19" sheetId="20" r:id="rId20"/>
    <sheet name="20" sheetId="21" r:id="rId21"/>
    <sheet name="21" sheetId="22" r:id="rId22"/>
    <sheet name="22" sheetId="23" r:id="rId23"/>
    <sheet name="23" sheetId="24" r:id="rId24"/>
    <sheet name="24" sheetId="25" r:id="rId25"/>
    <sheet name="25" sheetId="26" r:id="rId26"/>
    <sheet name="26" sheetId="27" r:id="rId27"/>
    <sheet name="27" sheetId="28" r:id="rId28"/>
    <sheet name="28" sheetId="29" r:id="rId29"/>
    <sheet name="29" sheetId="30" r:id="rId30"/>
    <sheet name="30" sheetId="31" r:id="rId31"/>
    <sheet name="31" sheetId="32" r:id="rId32"/>
    <sheet name="32" sheetId="33" r:id="rId33"/>
    <sheet name="33" sheetId="34" r:id="rId34"/>
    <sheet name="34" sheetId="35" r:id="rId35"/>
    <sheet name="35" sheetId="36" r:id="rId36"/>
    <sheet name="36" sheetId="37" r:id="rId37"/>
    <sheet name="37" sheetId="38" r:id="rId38"/>
    <sheet name="38" sheetId="39" r:id="rId39"/>
    <sheet name="39" sheetId="40" r:id="rId40"/>
    <sheet name="40" sheetId="41" r:id="rId41"/>
    <sheet name="41" sheetId="42" r:id="rId42"/>
    <sheet name="42" sheetId="44" r:id="rId43"/>
    <sheet name="43" sheetId="45" r:id="rId44"/>
    <sheet name="44" sheetId="46" r:id="rId45"/>
    <sheet name="45" sheetId="43" r:id="rId46"/>
    <sheet name="46" sheetId="47" r:id="rId47"/>
    <sheet name="47" sheetId="48" r:id="rId48"/>
    <sheet name="48" sheetId="49" r:id="rId49"/>
    <sheet name="49" sheetId="51" r:id="rId50"/>
    <sheet name="50" sheetId="50" r:id="rId51"/>
    <sheet name="51" sheetId="52" r:id="rId52"/>
    <sheet name="52" sheetId="53" r:id="rId53"/>
    <sheet name="53" sheetId="54" r:id="rId54"/>
    <sheet name="54" sheetId="55" r:id="rId55"/>
    <sheet name="55" sheetId="56" r:id="rId56"/>
    <sheet name="56" sheetId="57" r:id="rId57"/>
    <sheet name="57" sheetId="58" r:id="rId58"/>
    <sheet name="58" sheetId="59" r:id="rId59"/>
    <sheet name="59" sheetId="60" r:id="rId60"/>
    <sheet name="60" sheetId="61" r:id="rId61"/>
    <sheet name="61" sheetId="62" r:id="rId62"/>
    <sheet name="62" sheetId="63" r:id="rId63"/>
    <sheet name="63" sheetId="64" r:id="rId64"/>
    <sheet name="64" sheetId="65" r:id="rId65"/>
    <sheet name="65" sheetId="66" r:id="rId66"/>
    <sheet name="66" sheetId="67" r:id="rId67"/>
    <sheet name="67" sheetId="68" r:id="rId68"/>
    <sheet name="68" sheetId="69" r:id="rId69"/>
    <sheet name="69" sheetId="70" r:id="rId70"/>
    <sheet name="70" sheetId="71" r:id="rId71"/>
    <sheet name="71" sheetId="72" r:id="rId72"/>
    <sheet name="72" sheetId="73" r:id="rId73"/>
    <sheet name="73" sheetId="74" r:id="rId74"/>
    <sheet name="74" sheetId="75" r:id="rId75"/>
    <sheet name="75" sheetId="76" r:id="rId76"/>
    <sheet name="77" sheetId="77" r:id="rId77"/>
    <sheet name="76" sheetId="78" r:id="rId78"/>
    <sheet name="78" sheetId="79" r:id="rId79"/>
    <sheet name="79" sheetId="80" r:id="rId80"/>
    <sheet name="80" sheetId="81" r:id="rId81"/>
    <sheet name="81" sheetId="82" r:id="rId82"/>
    <sheet name="82" sheetId="83" r:id="rId83"/>
    <sheet name="83" sheetId="84" r:id="rId84"/>
    <sheet name="84" sheetId="85" r:id="rId85"/>
    <sheet name="85" sheetId="86" r:id="rId86"/>
    <sheet name="86" sheetId="87" r:id="rId87"/>
    <sheet name="87" sheetId="88" r:id="rId88"/>
  </sheets>
  <definedNames>
    <definedName name="Google_Sheet_Link_10659562_650349886">z_730e2c64_b2c1_434f_b758_04e2943fa20d_.wvu.printarea</definedName>
    <definedName name="Google_Sheet_Link_1122830596_455206848">z_17d7c177_d9b1_4dc1_9138_49fe7ac6bb29_.wvu.printarea</definedName>
    <definedName name="Google_Sheet_Link_1128121117_1845395101">z_f144e4c0_f124_4a6e_9761_d1c5fcf07098_.wvu.printarea</definedName>
    <definedName name="Google_Sheet_Link_1166941330_258381488">z_f144e4c0_f124_4a6e_9761_d1c5fcf07098_.wvu.printarea</definedName>
    <definedName name="Google_Sheet_Link_126488595_451215851">z_93528372_5ba8_11d6_9411_0000212d0baf_.wvu.printarea</definedName>
    <definedName name="Google_Sheet_Link_1327044457_820847438">z_f144e4c0_f124_4a6e_9761_d1c5fcf07098_.wvu.printarea</definedName>
    <definedName name="Google_Sheet_Link_1370852858_13404070">z_730e2c64_b2c1_434f_b758_04e2943fa20d_.wvu.printarea</definedName>
    <definedName name="Google_Sheet_Link_1395792978_13404070">z_93528372_5ba8_11d6_9411_0000212d0baf_.wvu.printarea</definedName>
    <definedName name="Google_Sheet_Link_1430835339_255310910">z_292d246c_5048_11d6_9411_0000212d0baf_.wvu.printarea</definedName>
    <definedName name="Google_Sheet_Link_1496203458_982050441">z_730e2c64_b2c1_434f_b758_04e2943fa20d_.wvu.printarea</definedName>
    <definedName name="Google_Sheet_Link_1617244057_982050441">z_93528372_5ba8_11d6_9411_0000212d0baf_.wvu.printarea</definedName>
    <definedName name="Google_Sheet_Link_1626913756_1680546480">z_730e2c64_b2c1_434f_b758_04e2943fa20d_.wvu.printarea</definedName>
    <definedName name="Google_Sheet_Link_1640976947_772762352">z_93528372_5ba8_11d6_9411_0000212d0baf_.wvu.printarea</definedName>
    <definedName name="Google_Sheet_Link_1655908356_711630987">z_f144e4c0_f124_4a6e_9761_d1c5fcf07098_.wvu.printarea</definedName>
    <definedName name="Google_Sheet_Link_1719149502_772762352">z_730e2c64_b2c1_434f_b758_04e2943fa20d_.wvu.printarea</definedName>
    <definedName name="Google_Sheet_Link_1732197305_650349886">z_93528372_5ba8_11d6_9411_0000212d0baf_.wvu.printarea</definedName>
    <definedName name="Google_Sheet_Link_1744973937_451215851">z_730e2c64_b2c1_434f_b758_04e2943fa20d_.wvu.printarea</definedName>
    <definedName name="Google_Sheet_Link_1761813687_1692573622">z_93528372_5ba8_11d6_9411_0000212d0baf_.wvu.printarea</definedName>
    <definedName name="Google_Sheet_Link_1844758515_255310910">z_730e2c64_b2c1_434f_b758_04e2943fa20d_.wvu.printarea</definedName>
    <definedName name="Google_Sheet_Link_2034193202_1645949165">z_cf5bbe18_1eab_4e8a_9b60_6e7f400fbd81_.wvu.printarea</definedName>
    <definedName name="Google_Sheet_Link_366377327_1680546480">z_93528372_5ba8_11d6_9411_0000212d0baf_.wvu.printarea</definedName>
    <definedName name="Google_Sheet_Link_448499512_105702376">z_730e2c64_b2c1_434f_b758_04e2943fa20d_.wvu.printarea</definedName>
    <definedName name="Google_Sheet_Link_463111132_255310910">z_93528372_5ba8_11d6_9411_0000212d0baf_.wvu.printarea</definedName>
    <definedName name="Google_Sheet_Link_47058936_620063662">z_cf5bbe18_1eab_4e8a_9b60_6e7f400fbd81_.wvu.printarea</definedName>
    <definedName name="Google_Sheet_Link_631119174_1616556630">z_f144e4c0_f124_4a6e_9761_d1c5fcf07098_.wvu.printarea</definedName>
    <definedName name="Google_Sheet_Link_747968560_1692573622">z_730e2c64_b2c1_434f_b758_04e2943fa20d_.wvu.printarea</definedName>
    <definedName name="Google_Sheet_Link_773282002_451215851">z_f30efe65_f2a9_47e2_8e68_51f9d7645dd4_.wvu.printarea</definedName>
    <definedName name="Google_Sheet_Link_846604797_1680546480">z_f30efe65_f2a9_47e2_8e68_51f9d7645dd4_.wvu.printarea</definedName>
    <definedName name="Google_Sheet_Link_949719941_105702376">z_93528372_5ba8_11d6_9411_0000212d0baf_.wvu.printarea</definedName>
    <definedName name="Z_17D7C177_D9B1_4DC1_9138_49FE7AC6BB29_.wvu.PrintArea" localSheetId="5">'5'!$A$1:$H$33</definedName>
    <definedName name="Z_292D246C_5048_11D6_9411_0000212D0BAF_.wvu.PrintArea" localSheetId="14">'14'!$A$1:$N$35</definedName>
    <definedName name="Z_730E2C64_B2C1_434F_B758_04E2943FA20D_.wvu.PrintArea" localSheetId="14">'14'!$A$1:$N$35</definedName>
    <definedName name="Z_730E2C64_B2C1_434F_B758_04E2943FA20D_.wvu.PrintArea" localSheetId="28">'28'!$A$1:$F$24</definedName>
    <definedName name="Z_730E2C64_B2C1_434F_B758_04E2943FA20D_.wvu.PrintArea" localSheetId="32">'32'!$A$1:$G$26</definedName>
    <definedName name="Z_730E2C64_B2C1_434F_B758_04E2943FA20D_.wvu.PrintArea" localSheetId="33">'33'!$A$1:$C$26</definedName>
    <definedName name="Z_730E2C64_B2C1_434F_B758_04E2943FA20D_.wvu.PrintArea" localSheetId="45">'45'!$A$1:$U$37</definedName>
    <definedName name="Z_730E2C64_B2C1_434F_B758_04E2943FA20D_.wvu.PrintArea" localSheetId="48">'48'!$A$1:$U$37</definedName>
    <definedName name="Z_730E2C64_B2C1_434F_B758_04E2943FA20D_.wvu.PrintArea" localSheetId="50">'50'!$A$1:$G$17</definedName>
    <definedName name="Z_730E2C64_B2C1_434F_B758_04E2943FA20D_.wvu.PrintArea" localSheetId="51">'51'!$A$1:$AL$38</definedName>
    <definedName name="Z_730E2C64_B2C1_434F_B758_04E2943FA20D_.wvu.PrintArea" localSheetId="70">'70'!$A$1:$G$34</definedName>
    <definedName name="Z_93528372_5BA8_11D6_9411_0000212D0BAF_.wvu.PrintArea" localSheetId="14">'14'!$A$1:$N$35</definedName>
    <definedName name="Z_93528372_5BA8_11D6_9411_0000212D0BAF_.wvu.PrintArea" localSheetId="28">'28'!$A$1:$F$24</definedName>
    <definedName name="Z_93528372_5BA8_11D6_9411_0000212D0BAF_.wvu.PrintArea" localSheetId="32">'32'!$A$1:$G$26</definedName>
    <definedName name="Z_93528372_5BA8_11D6_9411_0000212D0BAF_.wvu.PrintArea" localSheetId="33">'33'!$A$1:$C$26</definedName>
    <definedName name="Z_93528372_5BA8_11D6_9411_0000212D0BAF_.wvu.PrintArea" localSheetId="45">'45'!$A$1:$U$37</definedName>
    <definedName name="Z_93528372_5BA8_11D6_9411_0000212D0BAF_.wvu.PrintArea" localSheetId="48">'48'!$A$1:$U$37</definedName>
    <definedName name="Z_93528372_5BA8_11D6_9411_0000212D0BAF_.wvu.PrintArea" localSheetId="50">'50'!$A$1:$G$17</definedName>
    <definedName name="Z_93528372_5BA8_11D6_9411_0000212D0BAF_.wvu.PrintArea" localSheetId="51">'51'!$A$1:$AL$38</definedName>
    <definedName name="Z_93528372_5BA8_11D6_9411_0000212D0BAF_.wvu.PrintArea" localSheetId="70">'70'!$A$1:$G$34</definedName>
    <definedName name="Z_CF5BBE18_1EAB_4E8A_9B60_6E7F400FBD81_.wvu.PrintArea" localSheetId="4">'4'!$A$1:$G$41</definedName>
    <definedName name="Z_CF5BBE18_1EAB_4E8A_9B60_6E7F400FBD81_.wvu.PrintArea" localSheetId="6">'6'!$A$1:$E$11</definedName>
    <definedName name="Z_F144E4C0_F124_4A6E_9761_D1C5FCF07098_.wvu.PrintArea" localSheetId="64">'64'!$A$1:$L$28</definedName>
    <definedName name="Z_F144E4C0_F124_4A6E_9761_D1C5FCF07098_.wvu.PrintArea" localSheetId="65">'65'!$A$1:$AA$40</definedName>
    <definedName name="Z_F144E4C0_F124_4A6E_9761_D1C5FCF07098_.wvu.PrintArea" localSheetId="66">'66'!$A$1:$L$27</definedName>
    <definedName name="Z_F144E4C0_F124_4A6E_9761_D1C5FCF07098_.wvu.PrintArea" localSheetId="67">'67'!$A$1:$I$26</definedName>
    <definedName name="Z_F144E4C0_F124_4A6E_9761_D1C5FCF07098_.wvu.PrintArea" localSheetId="69">'69'!$A$1:$X$40</definedName>
    <definedName name="Z_F30EFE65_F2A9_47E2_8E68_51F9D7645DD4_.wvu.PrintArea" localSheetId="50">'50'!$A$1:$G$17</definedName>
    <definedName name="Z_F30EFE65_F2A9_47E2_8E68_51F9D7645DD4_.wvu.PrintArea" localSheetId="51">'51'!$A$1:$AL$38</definedName>
  </definedName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F4" i="37" l="1"/>
  <c r="E4" i="37"/>
  <c r="I5" i="14"/>
  <c r="R13" i="35" l="1"/>
  <c r="R14" i="35"/>
  <c r="R15" i="35"/>
  <c r="R16" i="35"/>
  <c r="R17" i="35"/>
  <c r="R18" i="35"/>
  <c r="R19" i="35"/>
  <c r="R20" i="35"/>
  <c r="R21" i="35"/>
  <c r="R22" i="35"/>
  <c r="R23" i="35"/>
  <c r="R12" i="35"/>
  <c r="D21" i="69" l="1"/>
  <c r="J17" i="64"/>
  <c r="D24" i="59"/>
  <c r="P11" i="58"/>
  <c r="P12" i="58"/>
  <c r="P13" i="58"/>
  <c r="P14" i="58"/>
  <c r="P15" i="58"/>
  <c r="P16" i="58"/>
  <c r="P17" i="58"/>
  <c r="P18" i="58"/>
  <c r="P19" i="58"/>
  <c r="P20" i="58"/>
  <c r="P21" i="58"/>
  <c r="P22" i="58"/>
  <c r="P23" i="58"/>
  <c r="Q11" i="88" l="1"/>
  <c r="P11" i="88"/>
  <c r="N11" i="88"/>
  <c r="M11" i="88"/>
  <c r="K11" i="88"/>
  <c r="J11" i="88"/>
  <c r="H11" i="88"/>
  <c r="G11" i="88"/>
  <c r="E11" i="88"/>
  <c r="D11" i="88"/>
  <c r="P9" i="88"/>
  <c r="B9" i="88"/>
  <c r="I4" i="88"/>
  <c r="I3" i="88"/>
  <c r="Q11" i="87"/>
  <c r="P11" i="87"/>
  <c r="N11" i="87"/>
  <c r="M11" i="87"/>
  <c r="K11" i="87"/>
  <c r="J11" i="87"/>
  <c r="H11" i="87"/>
  <c r="G11" i="87"/>
  <c r="E11" i="87"/>
  <c r="D11" i="87"/>
  <c r="P9" i="87"/>
  <c r="C9" i="87"/>
  <c r="B9" i="87"/>
  <c r="I4" i="87"/>
  <c r="I3" i="87"/>
  <c r="M24" i="86"/>
  <c r="L24" i="86"/>
  <c r="K24" i="86"/>
  <c r="J24" i="86"/>
  <c r="I24" i="86"/>
  <c r="H24" i="86"/>
  <c r="G24" i="86"/>
  <c r="F24" i="86"/>
  <c r="E24" i="86"/>
  <c r="D24" i="86"/>
  <c r="O23" i="86"/>
  <c r="N23" i="86"/>
  <c r="O22" i="86"/>
  <c r="N22" i="86"/>
  <c r="O21" i="86"/>
  <c r="N21" i="86"/>
  <c r="O20" i="86"/>
  <c r="N20" i="86"/>
  <c r="O19" i="86"/>
  <c r="N19" i="86"/>
  <c r="O18" i="86"/>
  <c r="N18" i="86"/>
  <c r="O17" i="86"/>
  <c r="N17" i="86"/>
  <c r="O16" i="86"/>
  <c r="N16" i="86"/>
  <c r="O15" i="86"/>
  <c r="N15" i="86"/>
  <c r="O14" i="86"/>
  <c r="N14" i="86"/>
  <c r="O13" i="86"/>
  <c r="O24" i="86" s="1"/>
  <c r="N13" i="86"/>
  <c r="N24" i="86" s="1"/>
  <c r="O12" i="86"/>
  <c r="N12" i="86"/>
  <c r="B12" i="86"/>
  <c r="C9" i="86"/>
  <c r="F6" i="86"/>
  <c r="F5" i="86"/>
  <c r="F11" i="85"/>
  <c r="E11" i="85"/>
  <c r="D11" i="85"/>
  <c r="C9" i="85"/>
  <c r="B9" i="85"/>
  <c r="D5" i="85"/>
  <c r="D4" i="85"/>
  <c r="Z23" i="84"/>
  <c r="AA23" i="84" s="1"/>
  <c r="Y23" i="84"/>
  <c r="W23" i="84"/>
  <c r="V23" i="84"/>
  <c r="X23" i="84" s="1"/>
  <c r="S23" i="84"/>
  <c r="P23" i="84"/>
  <c r="N23" i="84"/>
  <c r="O23" i="84" s="1"/>
  <c r="M23" i="84"/>
  <c r="K23" i="84"/>
  <c r="J23" i="84"/>
  <c r="H23" i="84"/>
  <c r="G23" i="84"/>
  <c r="F23" i="84"/>
  <c r="D23" i="84"/>
  <c r="AA22" i="84"/>
  <c r="X22" i="84"/>
  <c r="O22" i="84"/>
  <c r="F22" i="84"/>
  <c r="AA21" i="84"/>
  <c r="X21" i="84"/>
  <c r="O21" i="84"/>
  <c r="F21" i="84"/>
  <c r="AA20" i="84"/>
  <c r="X20" i="84"/>
  <c r="F20" i="84"/>
  <c r="AA19" i="84"/>
  <c r="X19" i="84"/>
  <c r="F19" i="84"/>
  <c r="AA18" i="84"/>
  <c r="X18" i="84"/>
  <c r="F18" i="84"/>
  <c r="AA17" i="84"/>
  <c r="X17" i="84"/>
  <c r="O17" i="84"/>
  <c r="F17" i="84"/>
  <c r="AA16" i="84"/>
  <c r="X16" i="84"/>
  <c r="F16" i="84"/>
  <c r="AA15" i="84"/>
  <c r="X15" i="84"/>
  <c r="F15" i="84"/>
  <c r="AA14" i="84"/>
  <c r="X14" i="84"/>
  <c r="O14" i="84"/>
  <c r="F14" i="84"/>
  <c r="AA13" i="84"/>
  <c r="X13" i="84"/>
  <c r="O13" i="84"/>
  <c r="F13" i="84"/>
  <c r="AA12" i="84"/>
  <c r="X12" i="84"/>
  <c r="O12" i="84"/>
  <c r="F12" i="84"/>
  <c r="AA11" i="84"/>
  <c r="X11" i="84"/>
  <c r="O11" i="84"/>
  <c r="F11" i="84"/>
  <c r="L5" i="84"/>
  <c r="L4" i="84"/>
  <c r="O23" i="83"/>
  <c r="M23" i="83"/>
  <c r="N23" i="83" s="1"/>
  <c r="K23" i="83"/>
  <c r="I23" i="83"/>
  <c r="J23" i="83" s="1"/>
  <c r="G23" i="83"/>
  <c r="F23" i="83"/>
  <c r="E23" i="83"/>
  <c r="L23" i="83" s="1"/>
  <c r="D23" i="83"/>
  <c r="Q22" i="83"/>
  <c r="J22" i="83"/>
  <c r="H22" i="83"/>
  <c r="R22" i="83" s="1"/>
  <c r="R21" i="83"/>
  <c r="Q21" i="83"/>
  <c r="P21" i="83"/>
  <c r="N21" i="83"/>
  <c r="L21" i="83"/>
  <c r="J21" i="83"/>
  <c r="H21" i="83"/>
  <c r="Q20" i="83"/>
  <c r="R20" i="83" s="1"/>
  <c r="L20" i="83"/>
  <c r="J20" i="83"/>
  <c r="H20" i="83"/>
  <c r="Q19" i="83"/>
  <c r="J19" i="83"/>
  <c r="H19" i="83"/>
  <c r="R19" i="83" s="1"/>
  <c r="R18" i="83"/>
  <c r="Q18" i="83"/>
  <c r="J18" i="83"/>
  <c r="H18" i="83"/>
  <c r="Q17" i="83"/>
  <c r="J17" i="83"/>
  <c r="H17" i="83"/>
  <c r="R17" i="83" s="1"/>
  <c r="R16" i="83"/>
  <c r="Q16" i="83"/>
  <c r="J16" i="83"/>
  <c r="H16" i="83"/>
  <c r="Q15" i="83"/>
  <c r="J15" i="83"/>
  <c r="H15" i="83"/>
  <c r="R15" i="83" s="1"/>
  <c r="R14" i="83"/>
  <c r="Q14" i="83"/>
  <c r="J14" i="83"/>
  <c r="H14" i="83"/>
  <c r="Q13" i="83"/>
  <c r="P13" i="83"/>
  <c r="L13" i="83"/>
  <c r="J13" i="83"/>
  <c r="H13" i="83"/>
  <c r="R13" i="83" s="1"/>
  <c r="R12" i="83"/>
  <c r="Q12" i="83"/>
  <c r="P12" i="83"/>
  <c r="J12" i="83"/>
  <c r="H12" i="83"/>
  <c r="Q11" i="83"/>
  <c r="P11" i="83"/>
  <c r="J11" i="83"/>
  <c r="H11" i="83"/>
  <c r="H23" i="83" s="1"/>
  <c r="H5" i="83"/>
  <c r="H4" i="83"/>
  <c r="U23" i="82"/>
  <c r="T23" i="82"/>
  <c r="S23" i="82"/>
  <c r="R23" i="82"/>
  <c r="P23" i="82"/>
  <c r="Q23" i="82" s="1"/>
  <c r="N23" i="82"/>
  <c r="M23" i="82"/>
  <c r="L23" i="82"/>
  <c r="K23" i="82"/>
  <c r="J23" i="82"/>
  <c r="H23" i="82"/>
  <c r="I23" i="82" s="1"/>
  <c r="F23" i="82"/>
  <c r="G23" i="82" s="1"/>
  <c r="E23" i="82"/>
  <c r="D23" i="82"/>
  <c r="U22" i="82"/>
  <c r="S22" i="82"/>
  <c r="Q22" i="82"/>
  <c r="O22" i="82"/>
  <c r="M22" i="82"/>
  <c r="K22" i="82"/>
  <c r="I22" i="82"/>
  <c r="G22" i="82"/>
  <c r="U21" i="82"/>
  <c r="S21" i="82"/>
  <c r="Q21" i="82"/>
  <c r="O21" i="82"/>
  <c r="M21" i="82"/>
  <c r="K21" i="82"/>
  <c r="I21" i="82"/>
  <c r="G21" i="82"/>
  <c r="U20" i="82"/>
  <c r="S20" i="82"/>
  <c r="Q20" i="82"/>
  <c r="O20" i="82"/>
  <c r="M20" i="82"/>
  <c r="K20" i="82"/>
  <c r="I20" i="82"/>
  <c r="G20" i="82"/>
  <c r="U19" i="82"/>
  <c r="S19" i="82"/>
  <c r="Q19" i="82"/>
  <c r="O19" i="82"/>
  <c r="M19" i="82"/>
  <c r="K19" i="82"/>
  <c r="I19" i="82"/>
  <c r="G19" i="82"/>
  <c r="U18" i="82"/>
  <c r="S18" i="82"/>
  <c r="Q18" i="82"/>
  <c r="O18" i="82"/>
  <c r="M18" i="82"/>
  <c r="K18" i="82"/>
  <c r="I18" i="82"/>
  <c r="G18" i="82"/>
  <c r="U17" i="82"/>
  <c r="S17" i="82"/>
  <c r="Q17" i="82"/>
  <c r="O17" i="82"/>
  <c r="M17" i="82"/>
  <c r="K17" i="82"/>
  <c r="I17" i="82"/>
  <c r="G17" i="82"/>
  <c r="U16" i="82"/>
  <c r="S16" i="82"/>
  <c r="Q16" i="82"/>
  <c r="O16" i="82"/>
  <c r="M16" i="82"/>
  <c r="K16" i="82"/>
  <c r="I16" i="82"/>
  <c r="G16" i="82"/>
  <c r="U15" i="82"/>
  <c r="S15" i="82"/>
  <c r="Q15" i="82"/>
  <c r="O15" i="82"/>
  <c r="M15" i="82"/>
  <c r="K15" i="82"/>
  <c r="I15" i="82"/>
  <c r="G15" i="82"/>
  <c r="U14" i="82"/>
  <c r="S14" i="82"/>
  <c r="Q14" i="82"/>
  <c r="O14" i="82"/>
  <c r="M14" i="82"/>
  <c r="K14" i="82"/>
  <c r="I14" i="82"/>
  <c r="G14" i="82"/>
  <c r="U13" i="82"/>
  <c r="S13" i="82"/>
  <c r="Q13" i="82"/>
  <c r="O13" i="82"/>
  <c r="M13" i="82"/>
  <c r="K13" i="82"/>
  <c r="I13" i="82"/>
  <c r="G13" i="82"/>
  <c r="U12" i="82"/>
  <c r="S12" i="82"/>
  <c r="Q12" i="82"/>
  <c r="O12" i="82"/>
  <c r="M12" i="82"/>
  <c r="K12" i="82"/>
  <c r="I12" i="82"/>
  <c r="G12" i="82"/>
  <c r="U11" i="82"/>
  <c r="S11" i="82"/>
  <c r="Q11" i="82"/>
  <c r="O11" i="82"/>
  <c r="M11" i="82"/>
  <c r="K11" i="82"/>
  <c r="I11" i="82"/>
  <c r="G11" i="82"/>
  <c r="J5" i="82"/>
  <c r="J4" i="82"/>
  <c r="M24" i="81"/>
  <c r="K24" i="81"/>
  <c r="I24" i="81"/>
  <c r="H24" i="81"/>
  <c r="G24" i="81"/>
  <c r="F24" i="81"/>
  <c r="E24" i="81"/>
  <c r="D24" i="81"/>
  <c r="O23" i="81"/>
  <c r="N23" i="81"/>
  <c r="L23" i="81"/>
  <c r="O22" i="81"/>
  <c r="N22" i="81"/>
  <c r="L22" i="81"/>
  <c r="O21" i="81"/>
  <c r="N21" i="81"/>
  <c r="L21" i="81"/>
  <c r="O20" i="81"/>
  <c r="N20" i="81"/>
  <c r="L20" i="81"/>
  <c r="O19" i="81"/>
  <c r="N19" i="81"/>
  <c r="L19" i="81"/>
  <c r="O18" i="81"/>
  <c r="N18" i="81"/>
  <c r="L18" i="81"/>
  <c r="O17" i="81"/>
  <c r="N17" i="81"/>
  <c r="L17" i="81"/>
  <c r="O16" i="81"/>
  <c r="N16" i="81"/>
  <c r="L16" i="81"/>
  <c r="O15" i="81"/>
  <c r="N15" i="81"/>
  <c r="L15" i="81"/>
  <c r="O14" i="81"/>
  <c r="N14" i="81"/>
  <c r="L14" i="81"/>
  <c r="O13" i="81"/>
  <c r="N13" i="81"/>
  <c r="L13" i="81"/>
  <c r="O12" i="81"/>
  <c r="N12" i="81"/>
  <c r="L12" i="81"/>
  <c r="B12" i="81"/>
  <c r="I5" i="81"/>
  <c r="I4" i="81"/>
  <c r="G22" i="80"/>
  <c r="F22" i="80"/>
  <c r="E22" i="80"/>
  <c r="D22" i="80"/>
  <c r="G21" i="80"/>
  <c r="G20" i="80"/>
  <c r="G19" i="80"/>
  <c r="G18" i="80"/>
  <c r="G17" i="80"/>
  <c r="G16" i="80"/>
  <c r="G15" i="80"/>
  <c r="G13" i="80"/>
  <c r="G11" i="80"/>
  <c r="G10" i="80"/>
  <c r="B10" i="80"/>
  <c r="D5" i="80"/>
  <c r="D4" i="80"/>
  <c r="L24" i="79"/>
  <c r="J24" i="79"/>
  <c r="I24" i="79"/>
  <c r="H24" i="79"/>
  <c r="G24" i="79"/>
  <c r="F24" i="79"/>
  <c r="E24" i="79"/>
  <c r="D24" i="79"/>
  <c r="N23" i="79"/>
  <c r="O23" i="79" s="1"/>
  <c r="M23" i="79"/>
  <c r="L23" i="79"/>
  <c r="K23" i="79"/>
  <c r="C23" i="79"/>
  <c r="N22" i="79"/>
  <c r="O22" i="79" s="1"/>
  <c r="M22" i="79"/>
  <c r="L22" i="79"/>
  <c r="K22" i="79"/>
  <c r="C22" i="79"/>
  <c r="M21" i="79"/>
  <c r="L21" i="79"/>
  <c r="N21" i="79" s="1"/>
  <c r="O21" i="79" s="1"/>
  <c r="K21" i="79"/>
  <c r="C21" i="79"/>
  <c r="M20" i="79"/>
  <c r="L20" i="79"/>
  <c r="K20" i="79"/>
  <c r="N20" i="79" s="1"/>
  <c r="O20" i="79" s="1"/>
  <c r="C20" i="79"/>
  <c r="N19" i="79"/>
  <c r="O19" i="79" s="1"/>
  <c r="M19" i="79"/>
  <c r="L19" i="79"/>
  <c r="K19" i="79"/>
  <c r="C19" i="79"/>
  <c r="N18" i="79"/>
  <c r="O18" i="79" s="1"/>
  <c r="M18" i="79"/>
  <c r="L18" i="79"/>
  <c r="K18" i="79"/>
  <c r="C18" i="79"/>
  <c r="M17" i="79"/>
  <c r="L17" i="79"/>
  <c r="N17" i="79" s="1"/>
  <c r="O17" i="79" s="1"/>
  <c r="K17" i="79"/>
  <c r="C17" i="79"/>
  <c r="M16" i="79"/>
  <c r="L16" i="79"/>
  <c r="K16" i="79"/>
  <c r="N16" i="79" s="1"/>
  <c r="O16" i="79" s="1"/>
  <c r="C16" i="79"/>
  <c r="N15" i="79"/>
  <c r="O15" i="79" s="1"/>
  <c r="M15" i="79"/>
  <c r="L15" i="79"/>
  <c r="K15" i="79"/>
  <c r="C15" i="79"/>
  <c r="M14" i="79"/>
  <c r="L14" i="79"/>
  <c r="N14" i="79" s="1"/>
  <c r="O14" i="79" s="1"/>
  <c r="K14" i="79"/>
  <c r="C14" i="79"/>
  <c r="M13" i="79"/>
  <c r="M24" i="79" s="1"/>
  <c r="L13" i="79"/>
  <c r="N13" i="79" s="1"/>
  <c r="O13" i="79" s="1"/>
  <c r="K13" i="79"/>
  <c r="C13" i="79"/>
  <c r="M12" i="79"/>
  <c r="L12" i="79"/>
  <c r="K12" i="79"/>
  <c r="K24" i="79" s="1"/>
  <c r="C12" i="79"/>
  <c r="B12" i="79"/>
  <c r="C7" i="79"/>
  <c r="B7" i="79"/>
  <c r="G5" i="79"/>
  <c r="G4" i="79"/>
  <c r="D22" i="78"/>
  <c r="F21" i="78"/>
  <c r="E21" i="78"/>
  <c r="C21" i="78"/>
  <c r="E20" i="78"/>
  <c r="F20" i="78" s="1"/>
  <c r="C20" i="78"/>
  <c r="E19" i="78"/>
  <c r="F19" i="78" s="1"/>
  <c r="C19" i="78"/>
  <c r="F18" i="78"/>
  <c r="E18" i="78"/>
  <c r="C18" i="78"/>
  <c r="E17" i="78"/>
  <c r="F17" i="78" s="1"/>
  <c r="C17" i="78"/>
  <c r="F16" i="78"/>
  <c r="E16" i="78"/>
  <c r="C16" i="78"/>
  <c r="E15" i="78"/>
  <c r="F15" i="78" s="1"/>
  <c r="C15" i="78"/>
  <c r="F14" i="78"/>
  <c r="E14" i="78"/>
  <c r="C14" i="78"/>
  <c r="F13" i="78"/>
  <c r="E13" i="78"/>
  <c r="C13" i="78"/>
  <c r="E12" i="78"/>
  <c r="F12" i="78" s="1"/>
  <c r="C12" i="78"/>
  <c r="E11" i="78"/>
  <c r="F11" i="78" s="1"/>
  <c r="C11" i="78"/>
  <c r="F10" i="78"/>
  <c r="E10" i="78"/>
  <c r="C10" i="78"/>
  <c r="B10" i="78"/>
  <c r="C7" i="78"/>
  <c r="C5" i="78"/>
  <c r="C4" i="78"/>
  <c r="V23" i="77"/>
  <c r="T23" i="77"/>
  <c r="U23" i="77" s="1"/>
  <c r="R23" i="77"/>
  <c r="S23" i="77" s="1"/>
  <c r="P23" i="77"/>
  <c r="N23" i="77"/>
  <c r="L23" i="77"/>
  <c r="O23" i="77" s="1"/>
  <c r="K23" i="77"/>
  <c r="J23" i="77"/>
  <c r="I23" i="77"/>
  <c r="H23" i="77"/>
  <c r="G23" i="77"/>
  <c r="F23" i="77"/>
  <c r="E23" i="77"/>
  <c r="W22" i="77"/>
  <c r="U22" i="77"/>
  <c r="S22" i="77"/>
  <c r="Q22" i="77"/>
  <c r="O22" i="77"/>
  <c r="M22" i="77"/>
  <c r="K22" i="77"/>
  <c r="I22" i="77"/>
  <c r="G22" i="77"/>
  <c r="C22" i="77"/>
  <c r="W21" i="77"/>
  <c r="U21" i="77"/>
  <c r="S21" i="77"/>
  <c r="Q21" i="77"/>
  <c r="O21" i="77"/>
  <c r="M21" i="77"/>
  <c r="K21" i="77"/>
  <c r="I21" i="77"/>
  <c r="G21" i="77"/>
  <c r="C21" i="77"/>
  <c r="W20" i="77"/>
  <c r="U20" i="77"/>
  <c r="S20" i="77"/>
  <c r="Q20" i="77"/>
  <c r="O20" i="77"/>
  <c r="M20" i="77"/>
  <c r="K20" i="77"/>
  <c r="I20" i="77"/>
  <c r="G20" i="77"/>
  <c r="C20" i="77"/>
  <c r="W19" i="77"/>
  <c r="U19" i="77"/>
  <c r="S19" i="77"/>
  <c r="Q19" i="77"/>
  <c r="O19" i="77"/>
  <c r="M19" i="77"/>
  <c r="K19" i="77"/>
  <c r="I19" i="77"/>
  <c r="G19" i="77"/>
  <c r="C19" i="77"/>
  <c r="W18" i="77"/>
  <c r="U18" i="77"/>
  <c r="S18" i="77"/>
  <c r="Q18" i="77"/>
  <c r="O18" i="77"/>
  <c r="M18" i="77"/>
  <c r="K18" i="77"/>
  <c r="I18" i="77"/>
  <c r="G18" i="77"/>
  <c r="C18" i="77"/>
  <c r="W17" i="77"/>
  <c r="U17" i="77"/>
  <c r="S17" i="77"/>
  <c r="Q17" i="77"/>
  <c r="O17" i="77"/>
  <c r="M17" i="77"/>
  <c r="K17" i="77"/>
  <c r="I17" i="77"/>
  <c r="G17" i="77"/>
  <c r="C17" i="77"/>
  <c r="W16" i="77"/>
  <c r="U16" i="77"/>
  <c r="S16" i="77"/>
  <c r="Q16" i="77"/>
  <c r="O16" i="77"/>
  <c r="M16" i="77"/>
  <c r="K16" i="77"/>
  <c r="I16" i="77"/>
  <c r="G16" i="77"/>
  <c r="C16" i="77"/>
  <c r="W15" i="77"/>
  <c r="U15" i="77"/>
  <c r="S15" i="77"/>
  <c r="Q15" i="77"/>
  <c r="O15" i="77"/>
  <c r="M15" i="77"/>
  <c r="K15" i="77"/>
  <c r="I15" i="77"/>
  <c r="G15" i="77"/>
  <c r="C15" i="77"/>
  <c r="W14" i="77"/>
  <c r="U14" i="77"/>
  <c r="S14" i="77"/>
  <c r="Q14" i="77"/>
  <c r="O14" i="77"/>
  <c r="M14" i="77"/>
  <c r="K14" i="77"/>
  <c r="I14" i="77"/>
  <c r="G14" i="77"/>
  <c r="C14" i="77"/>
  <c r="W13" i="77"/>
  <c r="U13" i="77"/>
  <c r="S13" i="77"/>
  <c r="Q13" i="77"/>
  <c r="O13" i="77"/>
  <c r="M13" i="77"/>
  <c r="K13" i="77"/>
  <c r="I13" i="77"/>
  <c r="G13" i="77"/>
  <c r="C13" i="77"/>
  <c r="W12" i="77"/>
  <c r="U12" i="77"/>
  <c r="S12" i="77"/>
  <c r="Q12" i="77"/>
  <c r="O12" i="77"/>
  <c r="M12" i="77"/>
  <c r="K12" i="77"/>
  <c r="I12" i="77"/>
  <c r="G12" i="77"/>
  <c r="C12" i="77"/>
  <c r="U11" i="77"/>
  <c r="S11" i="77"/>
  <c r="Q11" i="77"/>
  <c r="O11" i="77"/>
  <c r="M11" i="77"/>
  <c r="K11" i="77"/>
  <c r="I11" i="77"/>
  <c r="G11" i="77"/>
  <c r="C11" i="77"/>
  <c r="B11" i="77"/>
  <c r="C8" i="77"/>
  <c r="K6" i="77"/>
  <c r="K5" i="77"/>
  <c r="I23" i="76"/>
  <c r="J23" i="76" s="1"/>
  <c r="H23" i="76"/>
  <c r="G23" i="76"/>
  <c r="F23" i="76"/>
  <c r="E23" i="76"/>
  <c r="D23" i="76"/>
  <c r="L22" i="76"/>
  <c r="K22" i="76"/>
  <c r="J22" i="76"/>
  <c r="H22" i="76"/>
  <c r="F22" i="76"/>
  <c r="C22" i="76"/>
  <c r="L21" i="76"/>
  <c r="K21" i="76"/>
  <c r="F21" i="76"/>
  <c r="J21" i="76" s="1"/>
  <c r="C21" i="76"/>
  <c r="K20" i="76"/>
  <c r="L20" i="76" s="1"/>
  <c r="J20" i="76"/>
  <c r="H20" i="76"/>
  <c r="F20" i="76"/>
  <c r="C20" i="76"/>
  <c r="K19" i="76"/>
  <c r="L19" i="76" s="1"/>
  <c r="H19" i="76"/>
  <c r="F19" i="76"/>
  <c r="J19" i="76" s="1"/>
  <c r="C19" i="76"/>
  <c r="L18" i="76"/>
  <c r="K18" i="76"/>
  <c r="J18" i="76"/>
  <c r="H18" i="76"/>
  <c r="F18" i="76"/>
  <c r="C18" i="76"/>
  <c r="L17" i="76"/>
  <c r="K17" i="76"/>
  <c r="F17" i="76"/>
  <c r="J17" i="76" s="1"/>
  <c r="C17" i="76"/>
  <c r="K16" i="76"/>
  <c r="L16" i="76" s="1"/>
  <c r="J16" i="76"/>
  <c r="H16" i="76"/>
  <c r="F16" i="76"/>
  <c r="C16" i="76"/>
  <c r="K15" i="76"/>
  <c r="L15" i="76" s="1"/>
  <c r="H15" i="76"/>
  <c r="F15" i="76"/>
  <c r="J15" i="76" s="1"/>
  <c r="C15" i="76"/>
  <c r="L14" i="76"/>
  <c r="K14" i="76"/>
  <c r="J14" i="76"/>
  <c r="H14" i="76"/>
  <c r="F14" i="76"/>
  <c r="C14" i="76"/>
  <c r="L13" i="76"/>
  <c r="K13" i="76"/>
  <c r="F13" i="76"/>
  <c r="J13" i="76" s="1"/>
  <c r="C13" i="76"/>
  <c r="K12" i="76"/>
  <c r="L12" i="76" s="1"/>
  <c r="J12" i="76"/>
  <c r="H12" i="76"/>
  <c r="F12" i="76"/>
  <c r="C12" i="76"/>
  <c r="K11" i="76"/>
  <c r="H11" i="76"/>
  <c r="F11" i="76"/>
  <c r="J11" i="76" s="1"/>
  <c r="C11" i="76"/>
  <c r="B11" i="76"/>
  <c r="C7" i="76"/>
  <c r="F5" i="76"/>
  <c r="F4" i="76"/>
  <c r="R23" i="75"/>
  <c r="Q23" i="75"/>
  <c r="P23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7" i="75"/>
  <c r="H5" i="75"/>
  <c r="H4" i="75"/>
  <c r="O23" i="74"/>
  <c r="N23" i="74"/>
  <c r="F23" i="74"/>
  <c r="E23" i="74"/>
  <c r="D23" i="74"/>
  <c r="P22" i="74"/>
  <c r="K22" i="74"/>
  <c r="G22" i="74"/>
  <c r="P21" i="74"/>
  <c r="K21" i="74"/>
  <c r="G21" i="74"/>
  <c r="P20" i="74"/>
  <c r="K20" i="74"/>
  <c r="G20" i="74"/>
  <c r="P19" i="74"/>
  <c r="K19" i="74"/>
  <c r="G19" i="74"/>
  <c r="P18" i="74"/>
  <c r="K18" i="74"/>
  <c r="G18" i="74"/>
  <c r="P17" i="74"/>
  <c r="K17" i="74"/>
  <c r="G17" i="74"/>
  <c r="P16" i="74"/>
  <c r="K16" i="74"/>
  <c r="G16" i="74"/>
  <c r="P15" i="74"/>
  <c r="K15" i="74"/>
  <c r="G15" i="74"/>
  <c r="P14" i="74"/>
  <c r="K14" i="74"/>
  <c r="G14" i="74"/>
  <c r="P13" i="74"/>
  <c r="K13" i="74"/>
  <c r="G13" i="74"/>
  <c r="P12" i="74"/>
  <c r="K12" i="74"/>
  <c r="G12" i="74"/>
  <c r="P11" i="74"/>
  <c r="K11" i="74"/>
  <c r="K23" i="74" s="1"/>
  <c r="G11" i="74"/>
  <c r="C7" i="74"/>
  <c r="H5" i="74"/>
  <c r="H4" i="74"/>
  <c r="K23" i="73"/>
  <c r="J23" i="73"/>
  <c r="H23" i="73"/>
  <c r="G23" i="73"/>
  <c r="E23" i="73"/>
  <c r="D23" i="73"/>
  <c r="L22" i="73"/>
  <c r="K22" i="73"/>
  <c r="J22" i="73"/>
  <c r="I22" i="73"/>
  <c r="F22" i="73"/>
  <c r="C22" i="73"/>
  <c r="L21" i="73"/>
  <c r="K21" i="73"/>
  <c r="J21" i="73"/>
  <c r="I21" i="73"/>
  <c r="F21" i="73"/>
  <c r="C21" i="73"/>
  <c r="K20" i="73"/>
  <c r="J20" i="73"/>
  <c r="I20" i="73"/>
  <c r="F20" i="73"/>
  <c r="C20" i="73"/>
  <c r="K19" i="73"/>
  <c r="J19" i="73"/>
  <c r="I19" i="73"/>
  <c r="L19" i="73" s="1"/>
  <c r="F19" i="73"/>
  <c r="C19" i="73"/>
  <c r="L18" i="73"/>
  <c r="K18" i="73"/>
  <c r="J18" i="73"/>
  <c r="I18" i="73"/>
  <c r="F18" i="73"/>
  <c r="C18" i="73"/>
  <c r="L17" i="73"/>
  <c r="J17" i="73"/>
  <c r="I17" i="73"/>
  <c r="F17" i="73"/>
  <c r="C17" i="73"/>
  <c r="J16" i="73"/>
  <c r="I16" i="73"/>
  <c r="F16" i="73"/>
  <c r="C16" i="73"/>
  <c r="I15" i="73"/>
  <c r="F15" i="73"/>
  <c r="C15" i="73"/>
  <c r="K14" i="73"/>
  <c r="J14" i="73"/>
  <c r="I14" i="73"/>
  <c r="L14" i="73" s="1"/>
  <c r="F14" i="73"/>
  <c r="C14" i="73"/>
  <c r="L13" i="73"/>
  <c r="J13" i="73"/>
  <c r="I13" i="73"/>
  <c r="F13" i="73"/>
  <c r="C13" i="73"/>
  <c r="I12" i="73"/>
  <c r="F12" i="73"/>
  <c r="C12" i="73"/>
  <c r="L11" i="73"/>
  <c r="K11" i="73"/>
  <c r="J11" i="73"/>
  <c r="I11" i="73"/>
  <c r="I23" i="73" s="1"/>
  <c r="F11" i="73"/>
  <c r="F23" i="73" s="1"/>
  <c r="C11" i="73"/>
  <c r="B11" i="73"/>
  <c r="C7" i="73"/>
  <c r="E5" i="73"/>
  <c r="E4" i="73"/>
  <c r="AB11" i="72"/>
  <c r="Y11" i="72"/>
  <c r="J11" i="72"/>
  <c r="O5" i="72"/>
  <c r="O4" i="72"/>
  <c r="E23" i="71"/>
  <c r="D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B11" i="71"/>
  <c r="C8" i="71"/>
  <c r="C5" i="71"/>
  <c r="C4" i="71"/>
  <c r="S24" i="70"/>
  <c r="R24" i="70"/>
  <c r="Q24" i="70"/>
  <c r="P24" i="70"/>
  <c r="O24" i="70"/>
  <c r="N24" i="70"/>
  <c r="L24" i="70"/>
  <c r="K24" i="70"/>
  <c r="I24" i="70"/>
  <c r="H24" i="70"/>
  <c r="G24" i="70"/>
  <c r="E24" i="70"/>
  <c r="D24" i="70"/>
  <c r="T23" i="70"/>
  <c r="Q23" i="70"/>
  <c r="M23" i="70"/>
  <c r="J23" i="70"/>
  <c r="F23" i="70"/>
  <c r="C23" i="70"/>
  <c r="T22" i="70"/>
  <c r="Q22" i="70"/>
  <c r="M22" i="70"/>
  <c r="J22" i="70"/>
  <c r="F22" i="70"/>
  <c r="C22" i="70"/>
  <c r="T21" i="70"/>
  <c r="Q21" i="70"/>
  <c r="M21" i="70"/>
  <c r="J21" i="70"/>
  <c r="F21" i="70"/>
  <c r="C21" i="70"/>
  <c r="T20" i="70"/>
  <c r="Q20" i="70"/>
  <c r="M20" i="70"/>
  <c r="J20" i="70"/>
  <c r="F20" i="70"/>
  <c r="C20" i="70"/>
  <c r="T19" i="70"/>
  <c r="Q19" i="70"/>
  <c r="M19" i="70"/>
  <c r="J19" i="70"/>
  <c r="F19" i="70"/>
  <c r="C19" i="70"/>
  <c r="T18" i="70"/>
  <c r="Q18" i="70"/>
  <c r="M18" i="70"/>
  <c r="J18" i="70"/>
  <c r="F18" i="70"/>
  <c r="C18" i="70"/>
  <c r="T17" i="70"/>
  <c r="Q17" i="70"/>
  <c r="M17" i="70"/>
  <c r="J17" i="70"/>
  <c r="F17" i="70"/>
  <c r="C17" i="70"/>
  <c r="T16" i="70"/>
  <c r="Q16" i="70"/>
  <c r="M16" i="70"/>
  <c r="J16" i="70"/>
  <c r="F16" i="70"/>
  <c r="C16" i="70"/>
  <c r="T15" i="70"/>
  <c r="Q15" i="70"/>
  <c r="M15" i="70"/>
  <c r="J15" i="70"/>
  <c r="F15" i="70"/>
  <c r="C15" i="70"/>
  <c r="T14" i="70"/>
  <c r="Q14" i="70"/>
  <c r="M14" i="70"/>
  <c r="J14" i="70"/>
  <c r="F14" i="70"/>
  <c r="F24" i="70" s="1"/>
  <c r="C14" i="70"/>
  <c r="T13" i="70"/>
  <c r="Q13" i="70"/>
  <c r="M13" i="70"/>
  <c r="J13" i="70"/>
  <c r="F13" i="70"/>
  <c r="C13" i="70"/>
  <c r="T12" i="70"/>
  <c r="T24" i="70" s="1"/>
  <c r="Q12" i="70"/>
  <c r="M12" i="70"/>
  <c r="J12" i="70"/>
  <c r="J24" i="70" s="1"/>
  <c r="F12" i="70"/>
  <c r="C12" i="70"/>
  <c r="B12" i="70"/>
  <c r="C7" i="70"/>
  <c r="I5" i="70"/>
  <c r="I4" i="70"/>
  <c r="E21" i="69"/>
  <c r="E22" i="69" s="1"/>
  <c r="C20" i="69"/>
  <c r="C19" i="69"/>
  <c r="C18" i="69"/>
  <c r="C17" i="69"/>
  <c r="C16" i="69"/>
  <c r="C15" i="69"/>
  <c r="C14" i="69"/>
  <c r="C13" i="69"/>
  <c r="C12" i="69"/>
  <c r="C11" i="69"/>
  <c r="C10" i="69"/>
  <c r="C9" i="69"/>
  <c r="B9" i="69"/>
  <c r="C7" i="69"/>
  <c r="C5" i="69"/>
  <c r="C4" i="69"/>
  <c r="H24" i="68"/>
  <c r="G24" i="68"/>
  <c r="E24" i="68"/>
  <c r="D24" i="68"/>
  <c r="C7" i="68"/>
  <c r="E5" i="68"/>
  <c r="E4" i="68"/>
  <c r="C7" i="67"/>
  <c r="F5" i="67"/>
  <c r="F4" i="67"/>
  <c r="K25" i="66"/>
  <c r="I25" i="66"/>
  <c r="G25" i="66"/>
  <c r="E25" i="66"/>
  <c r="D25" i="66"/>
  <c r="K23" i="66"/>
  <c r="K22" i="66"/>
  <c r="K21" i="66"/>
  <c r="K20" i="66"/>
  <c r="K19" i="66"/>
  <c r="K18" i="66"/>
  <c r="K17" i="66"/>
  <c r="K16" i="66"/>
  <c r="K15" i="66"/>
  <c r="K14" i="66"/>
  <c r="K13" i="66"/>
  <c r="K12" i="66"/>
  <c r="C8" i="66"/>
  <c r="E6" i="66"/>
  <c r="E5" i="66"/>
  <c r="K23" i="65"/>
  <c r="I23" i="65"/>
  <c r="H23" i="65"/>
  <c r="E23" i="65"/>
  <c r="D23" i="65"/>
  <c r="L22" i="65"/>
  <c r="F22" i="65"/>
  <c r="L21" i="65"/>
  <c r="F21" i="65"/>
  <c r="L20" i="65"/>
  <c r="F20" i="65"/>
  <c r="L19" i="65"/>
  <c r="F19" i="65"/>
  <c r="L18" i="65"/>
  <c r="F18" i="65"/>
  <c r="F23" i="65" s="1"/>
  <c r="L17" i="65"/>
  <c r="F17" i="65"/>
  <c r="L16" i="65"/>
  <c r="F16" i="65"/>
  <c r="L15" i="65"/>
  <c r="F15" i="65"/>
  <c r="F14" i="65"/>
  <c r="L13" i="65"/>
  <c r="F13" i="65"/>
  <c r="L12" i="65"/>
  <c r="F12" i="65"/>
  <c r="L11" i="65"/>
  <c r="F11" i="65"/>
  <c r="B11" i="65"/>
  <c r="C7" i="65"/>
  <c r="F5" i="65"/>
  <c r="F4" i="65"/>
  <c r="I24" i="64"/>
  <c r="J24" i="64" s="1"/>
  <c r="G24" i="64"/>
  <c r="H24" i="64" s="1"/>
  <c r="F24" i="64"/>
  <c r="E24" i="64"/>
  <c r="D24" i="64"/>
  <c r="C23" i="64"/>
  <c r="C22" i="64"/>
  <c r="C21" i="64"/>
  <c r="J20" i="64"/>
  <c r="H20" i="64"/>
  <c r="F20" i="64"/>
  <c r="C20" i="64"/>
  <c r="C19" i="64"/>
  <c r="C18" i="64"/>
  <c r="C17" i="64"/>
  <c r="C16" i="64"/>
  <c r="C15" i="64"/>
  <c r="C14" i="64"/>
  <c r="C13" i="64"/>
  <c r="C12" i="64"/>
  <c r="B12" i="64"/>
  <c r="C7" i="64"/>
  <c r="D5" i="64"/>
  <c r="D4" i="64"/>
  <c r="F24" i="63"/>
  <c r="E24" i="63"/>
  <c r="D24" i="63"/>
  <c r="G23" i="63"/>
  <c r="C23" i="63"/>
  <c r="I22" i="63"/>
  <c r="H22" i="63"/>
  <c r="G22" i="63"/>
  <c r="C22" i="63"/>
  <c r="G21" i="63"/>
  <c r="C21" i="63"/>
  <c r="I20" i="63"/>
  <c r="H20" i="63"/>
  <c r="G20" i="63"/>
  <c r="C20" i="63"/>
  <c r="G19" i="63"/>
  <c r="C19" i="63"/>
  <c r="I18" i="63"/>
  <c r="H18" i="63"/>
  <c r="G18" i="63"/>
  <c r="C18" i="63"/>
  <c r="G17" i="63"/>
  <c r="G24" i="63" s="1"/>
  <c r="C17" i="63"/>
  <c r="I16" i="63"/>
  <c r="H16" i="63"/>
  <c r="G16" i="63"/>
  <c r="C16" i="63"/>
  <c r="G15" i="63"/>
  <c r="C15" i="63"/>
  <c r="I14" i="63"/>
  <c r="H14" i="63"/>
  <c r="G14" i="63"/>
  <c r="C14" i="63"/>
  <c r="G13" i="63"/>
  <c r="C13" i="63"/>
  <c r="I12" i="63"/>
  <c r="H12" i="63"/>
  <c r="G12" i="63"/>
  <c r="C12" i="63"/>
  <c r="B12" i="63"/>
  <c r="C7" i="63"/>
  <c r="D5" i="63"/>
  <c r="D4" i="63"/>
  <c r="O24" i="62"/>
  <c r="P24" i="62" s="1"/>
  <c r="M24" i="62"/>
  <c r="N24" i="62" s="1"/>
  <c r="L24" i="62"/>
  <c r="K24" i="62"/>
  <c r="J24" i="62"/>
  <c r="I24" i="62"/>
  <c r="G24" i="62"/>
  <c r="H24" i="62" s="1"/>
  <c r="F24" i="62"/>
  <c r="E24" i="62"/>
  <c r="D24" i="62"/>
  <c r="P23" i="62"/>
  <c r="N23" i="62"/>
  <c r="L23" i="62"/>
  <c r="J23" i="62"/>
  <c r="H23" i="62"/>
  <c r="C23" i="62"/>
  <c r="P22" i="62"/>
  <c r="N22" i="62"/>
  <c r="L22" i="62"/>
  <c r="J22" i="62"/>
  <c r="H22" i="62"/>
  <c r="C22" i="62"/>
  <c r="P21" i="62"/>
  <c r="N21" i="62"/>
  <c r="L21" i="62"/>
  <c r="J21" i="62"/>
  <c r="H21" i="62"/>
  <c r="C21" i="62"/>
  <c r="P20" i="62"/>
  <c r="N20" i="62"/>
  <c r="L20" i="62"/>
  <c r="J20" i="62"/>
  <c r="H20" i="62"/>
  <c r="C20" i="62"/>
  <c r="P19" i="62"/>
  <c r="N19" i="62"/>
  <c r="L19" i="62"/>
  <c r="J19" i="62"/>
  <c r="H19" i="62"/>
  <c r="C19" i="62"/>
  <c r="L18" i="62"/>
  <c r="J18" i="62"/>
  <c r="H18" i="62"/>
  <c r="C18" i="62"/>
  <c r="P17" i="62"/>
  <c r="N17" i="62"/>
  <c r="L17" i="62"/>
  <c r="J17" i="62"/>
  <c r="H17" i="62"/>
  <c r="C17" i="62"/>
  <c r="P16" i="62"/>
  <c r="N16" i="62"/>
  <c r="L16" i="62"/>
  <c r="J16" i="62"/>
  <c r="H16" i="62"/>
  <c r="C16" i="62"/>
  <c r="P15" i="62"/>
  <c r="N15" i="62"/>
  <c r="L15" i="62"/>
  <c r="J15" i="62"/>
  <c r="H15" i="62"/>
  <c r="C15" i="62"/>
  <c r="P14" i="62"/>
  <c r="N14" i="62"/>
  <c r="L14" i="62"/>
  <c r="J14" i="62"/>
  <c r="H14" i="62"/>
  <c r="C14" i="62"/>
  <c r="P13" i="62"/>
  <c r="N13" i="62"/>
  <c r="L13" i="62"/>
  <c r="J13" i="62"/>
  <c r="H13" i="62"/>
  <c r="C13" i="62"/>
  <c r="P12" i="62"/>
  <c r="N12" i="62"/>
  <c r="L12" i="62"/>
  <c r="J12" i="62"/>
  <c r="H12" i="62"/>
  <c r="C12" i="62"/>
  <c r="B12" i="62"/>
  <c r="C7" i="62"/>
  <c r="G5" i="62"/>
  <c r="G4" i="62"/>
  <c r="F23" i="61"/>
  <c r="E23" i="61"/>
  <c r="D23" i="61"/>
  <c r="F22" i="61"/>
  <c r="F16" i="61"/>
  <c r="B11" i="61"/>
  <c r="C7" i="61"/>
  <c r="C5" i="61"/>
  <c r="C4" i="61"/>
  <c r="D16" i="60"/>
  <c r="C16" i="60"/>
  <c r="E15" i="60"/>
  <c r="E14" i="60"/>
  <c r="E13" i="60"/>
  <c r="E12" i="60"/>
  <c r="E11" i="60"/>
  <c r="E10" i="60"/>
  <c r="C5" i="60"/>
  <c r="C4" i="60"/>
  <c r="R24" i="59"/>
  <c r="Q24" i="59"/>
  <c r="N24" i="59"/>
  <c r="M24" i="59"/>
  <c r="L24" i="59"/>
  <c r="K24" i="59"/>
  <c r="J24" i="59"/>
  <c r="I24" i="59"/>
  <c r="H24" i="59"/>
  <c r="F24" i="59"/>
  <c r="G24" i="59" s="1"/>
  <c r="E24" i="59"/>
  <c r="S23" i="59"/>
  <c r="O23" i="59"/>
  <c r="P23" i="59" s="1"/>
  <c r="G23" i="59"/>
  <c r="C23" i="59"/>
  <c r="S22" i="59"/>
  <c r="O22" i="59"/>
  <c r="P22" i="59" s="1"/>
  <c r="G22" i="59"/>
  <c r="C22" i="59"/>
  <c r="S21" i="59"/>
  <c r="O21" i="59"/>
  <c r="P21" i="59" s="1"/>
  <c r="G21" i="59"/>
  <c r="C21" i="59"/>
  <c r="S20" i="59"/>
  <c r="P20" i="59"/>
  <c r="O20" i="59"/>
  <c r="G20" i="59"/>
  <c r="C20" i="59"/>
  <c r="S19" i="59"/>
  <c r="P19" i="59"/>
  <c r="O19" i="59"/>
  <c r="G19" i="59"/>
  <c r="C19" i="59"/>
  <c r="S18" i="59"/>
  <c r="P18" i="59"/>
  <c r="O18" i="59"/>
  <c r="G18" i="59"/>
  <c r="C18" i="59"/>
  <c r="S17" i="59"/>
  <c r="O17" i="59"/>
  <c r="P17" i="59" s="1"/>
  <c r="G17" i="59"/>
  <c r="C17" i="59"/>
  <c r="S16" i="59"/>
  <c r="O16" i="59"/>
  <c r="P16" i="59" s="1"/>
  <c r="G16" i="59"/>
  <c r="C16" i="59"/>
  <c r="S15" i="59"/>
  <c r="O15" i="59"/>
  <c r="P15" i="59" s="1"/>
  <c r="G15" i="59"/>
  <c r="C15" i="59"/>
  <c r="S14" i="59"/>
  <c r="O14" i="59"/>
  <c r="P14" i="59" s="1"/>
  <c r="G14" i="59"/>
  <c r="G26" i="59" s="1"/>
  <c r="G27" i="59" s="1"/>
  <c r="C14" i="59"/>
  <c r="S13" i="59"/>
  <c r="O13" i="59"/>
  <c r="P13" i="59" s="1"/>
  <c r="G13" i="59"/>
  <c r="C13" i="59"/>
  <c r="S12" i="59"/>
  <c r="S24" i="59" s="1"/>
  <c r="P12" i="59"/>
  <c r="O12" i="59"/>
  <c r="O24" i="59" s="1"/>
  <c r="P24" i="59" s="1"/>
  <c r="G12" i="59"/>
  <c r="C12" i="59"/>
  <c r="B12" i="59"/>
  <c r="C7" i="59"/>
  <c r="G5" i="59"/>
  <c r="G4" i="59"/>
  <c r="L23" i="58"/>
  <c r="J23" i="58"/>
  <c r="H23" i="58"/>
  <c r="G23" i="58"/>
  <c r="E23" i="58"/>
  <c r="M23" i="58" s="1"/>
  <c r="D23" i="58"/>
  <c r="AB22" i="58"/>
  <c r="R22" i="58"/>
  <c r="V22" i="58"/>
  <c r="O22" i="58"/>
  <c r="N22" i="58"/>
  <c r="M22" i="58"/>
  <c r="K22" i="58"/>
  <c r="H22" i="58"/>
  <c r="G22" i="58"/>
  <c r="F22" i="58"/>
  <c r="R21" i="58"/>
  <c r="X21" i="58" s="1"/>
  <c r="V21" i="58"/>
  <c r="N21" i="58"/>
  <c r="O21" i="58" s="1"/>
  <c r="K21" i="58"/>
  <c r="H21" i="58"/>
  <c r="I21" i="58" s="1"/>
  <c r="G21" i="58"/>
  <c r="F21" i="58"/>
  <c r="AB21" i="58" s="1"/>
  <c r="AC21" i="58" s="1"/>
  <c r="C21" i="58"/>
  <c r="AB20" i="58"/>
  <c r="AC20" i="58" s="1"/>
  <c r="V20" i="58"/>
  <c r="T20" i="58"/>
  <c r="U20" i="58" s="1"/>
  <c r="S20" i="58"/>
  <c r="R20" i="58"/>
  <c r="X20" i="58" s="1"/>
  <c r="Y20" i="58" s="1"/>
  <c r="N20" i="58"/>
  <c r="O20" i="58" s="1"/>
  <c r="M20" i="58"/>
  <c r="K20" i="58"/>
  <c r="I20" i="58"/>
  <c r="H20" i="58"/>
  <c r="G20" i="58"/>
  <c r="Q20" i="58" s="1"/>
  <c r="F20" i="58"/>
  <c r="C20" i="58"/>
  <c r="X19" i="58"/>
  <c r="T19" i="58"/>
  <c r="U19" i="58" s="1"/>
  <c r="R19" i="58"/>
  <c r="V19" i="58"/>
  <c r="W19" i="58" s="1"/>
  <c r="N19" i="58"/>
  <c r="K19" i="58"/>
  <c r="H19" i="58"/>
  <c r="I19" i="58" s="1"/>
  <c r="G19" i="58"/>
  <c r="F19" i="58"/>
  <c r="AB19" i="58" s="1"/>
  <c r="AC19" i="58" s="1"/>
  <c r="C19" i="58"/>
  <c r="AB18" i="58"/>
  <c r="AC18" i="58" s="1"/>
  <c r="Y18" i="58"/>
  <c r="V18" i="58"/>
  <c r="Z18" i="58" s="1"/>
  <c r="AA18" i="58" s="1"/>
  <c r="T18" i="58"/>
  <c r="U18" i="58" s="1"/>
  <c r="R18" i="58"/>
  <c r="X18" i="58" s="1"/>
  <c r="Q18" i="58"/>
  <c r="N18" i="58"/>
  <c r="O18" i="58" s="1"/>
  <c r="M18" i="58"/>
  <c r="K18" i="58"/>
  <c r="H18" i="58"/>
  <c r="G18" i="58"/>
  <c r="I18" i="58" s="1"/>
  <c r="F18" i="58"/>
  <c r="C18" i="58"/>
  <c r="X17" i="58"/>
  <c r="T17" i="58"/>
  <c r="R17" i="58"/>
  <c r="Q17" i="58"/>
  <c r="V17" i="58"/>
  <c r="Z17" i="58" s="1"/>
  <c r="N17" i="58"/>
  <c r="O17" i="58" s="1"/>
  <c r="K17" i="58"/>
  <c r="H17" i="58"/>
  <c r="I17" i="58" s="1"/>
  <c r="G17" i="58"/>
  <c r="F17" i="58"/>
  <c r="AB17" i="58" s="1"/>
  <c r="C17" i="58"/>
  <c r="AB16" i="58"/>
  <c r="X16" i="58"/>
  <c r="R16" i="58"/>
  <c r="O16" i="58"/>
  <c r="N16" i="58"/>
  <c r="K16" i="58"/>
  <c r="H16" i="58"/>
  <c r="G16" i="58"/>
  <c r="I16" i="58" s="1"/>
  <c r="F16" i="58"/>
  <c r="C16" i="58"/>
  <c r="X15" i="58"/>
  <c r="Y15" i="58" s="1"/>
  <c r="V15" i="58"/>
  <c r="S15" i="58"/>
  <c r="R15" i="58"/>
  <c r="N15" i="58"/>
  <c r="M15" i="58"/>
  <c r="K15" i="58"/>
  <c r="I15" i="58"/>
  <c r="H15" i="58"/>
  <c r="G15" i="58"/>
  <c r="F15" i="58"/>
  <c r="AB15" i="58" s="1"/>
  <c r="C15" i="58"/>
  <c r="Z14" i="58"/>
  <c r="AA14" i="58" s="1"/>
  <c r="V14" i="58"/>
  <c r="W14" i="58" s="1"/>
  <c r="T14" i="58"/>
  <c r="U14" i="58" s="1"/>
  <c r="R14" i="58"/>
  <c r="X14" i="58" s="1"/>
  <c r="N14" i="58"/>
  <c r="K14" i="58"/>
  <c r="H14" i="58"/>
  <c r="G14" i="58"/>
  <c r="I14" i="58" s="1"/>
  <c r="F14" i="58"/>
  <c r="AB14" i="58" s="1"/>
  <c r="AC14" i="58" s="1"/>
  <c r="C14" i="58"/>
  <c r="AB13" i="58"/>
  <c r="X13" i="58"/>
  <c r="Y13" i="58" s="1"/>
  <c r="V13" i="58"/>
  <c r="T13" i="58"/>
  <c r="S13" i="58"/>
  <c r="R13" i="58"/>
  <c r="O13" i="58"/>
  <c r="N13" i="58"/>
  <c r="M13" i="58"/>
  <c r="K13" i="58"/>
  <c r="H13" i="58"/>
  <c r="G13" i="58"/>
  <c r="Q13" i="58" s="1"/>
  <c r="F13" i="58"/>
  <c r="C13" i="58"/>
  <c r="X12" i="58"/>
  <c r="S12" i="58"/>
  <c r="R12" i="58"/>
  <c r="O12" i="58"/>
  <c r="N12" i="58"/>
  <c r="M12" i="58"/>
  <c r="K12" i="58"/>
  <c r="H12" i="58"/>
  <c r="I12" i="58" s="1"/>
  <c r="G12" i="58"/>
  <c r="F12" i="58"/>
  <c r="AB12" i="58" s="1"/>
  <c r="AC12" i="58" s="1"/>
  <c r="C12" i="58"/>
  <c r="AB11" i="58"/>
  <c r="V11" i="58"/>
  <c r="T11" i="58"/>
  <c r="S11" i="58"/>
  <c r="R11" i="58"/>
  <c r="X11" i="58" s="1"/>
  <c r="Q11" i="58"/>
  <c r="Q23" i="58"/>
  <c r="N11" i="58"/>
  <c r="O11" i="58" s="1"/>
  <c r="M11" i="58"/>
  <c r="K11" i="58"/>
  <c r="H11" i="58"/>
  <c r="G11" i="58"/>
  <c r="I11" i="58" s="1"/>
  <c r="F11" i="58"/>
  <c r="C11" i="58"/>
  <c r="C7" i="58"/>
  <c r="M5" i="58"/>
  <c r="M4" i="58"/>
  <c r="G26" i="57"/>
  <c r="J24" i="57"/>
  <c r="G24" i="57"/>
  <c r="E24" i="57"/>
  <c r="D24" i="57"/>
  <c r="I23" i="57"/>
  <c r="H23" i="57"/>
  <c r="F23" i="57"/>
  <c r="C23" i="57"/>
  <c r="I22" i="57"/>
  <c r="H22" i="57"/>
  <c r="F22" i="57"/>
  <c r="C22" i="57"/>
  <c r="I21" i="57"/>
  <c r="H21" i="57"/>
  <c r="F21" i="57"/>
  <c r="C21" i="57"/>
  <c r="I20" i="57"/>
  <c r="H20" i="57"/>
  <c r="F20" i="57"/>
  <c r="C20" i="57"/>
  <c r="I19" i="57"/>
  <c r="H19" i="57"/>
  <c r="F19" i="57"/>
  <c r="C19" i="57"/>
  <c r="I18" i="57"/>
  <c r="H18" i="57"/>
  <c r="F18" i="57"/>
  <c r="C18" i="57"/>
  <c r="I17" i="57"/>
  <c r="H17" i="57"/>
  <c r="F17" i="57"/>
  <c r="C17" i="57"/>
  <c r="I16" i="57"/>
  <c r="H16" i="57"/>
  <c r="F16" i="57"/>
  <c r="C16" i="57"/>
  <c r="I15" i="57"/>
  <c r="H15" i="57"/>
  <c r="F15" i="57"/>
  <c r="C15" i="57"/>
  <c r="I14" i="57"/>
  <c r="H14" i="57"/>
  <c r="F14" i="57"/>
  <c r="C14" i="57"/>
  <c r="I13" i="57"/>
  <c r="H13" i="57"/>
  <c r="F13" i="57"/>
  <c r="C13" i="57"/>
  <c r="I12" i="57"/>
  <c r="H12" i="57"/>
  <c r="F12" i="57"/>
  <c r="C12" i="57"/>
  <c r="B12" i="57"/>
  <c r="C8" i="57"/>
  <c r="E6" i="57"/>
  <c r="E5" i="57"/>
  <c r="M22" i="56"/>
  <c r="L22" i="56"/>
  <c r="K22" i="56"/>
  <c r="J22" i="56"/>
  <c r="I22" i="56"/>
  <c r="H22" i="56"/>
  <c r="G22" i="56"/>
  <c r="F22" i="56"/>
  <c r="E22" i="56"/>
  <c r="D22" i="56"/>
  <c r="C21" i="56"/>
  <c r="C20" i="56"/>
  <c r="C19" i="56"/>
  <c r="C18" i="56"/>
  <c r="C17" i="56"/>
  <c r="C16" i="56"/>
  <c r="C15" i="56"/>
  <c r="C14" i="56"/>
  <c r="C13" i="56"/>
  <c r="C12" i="56"/>
  <c r="C11" i="56"/>
  <c r="C10" i="56"/>
  <c r="C22" i="56" s="1"/>
  <c r="B10" i="56"/>
  <c r="C7" i="56"/>
  <c r="G5" i="56"/>
  <c r="G4" i="56"/>
  <c r="E24" i="55"/>
  <c r="D24" i="55"/>
  <c r="L23" i="55"/>
  <c r="I23" i="55"/>
  <c r="J23" i="55" s="1"/>
  <c r="H23" i="55"/>
  <c r="G23" i="55"/>
  <c r="K23" i="55" s="1"/>
  <c r="F23" i="55"/>
  <c r="I22" i="55"/>
  <c r="J22" i="55" s="1"/>
  <c r="H22" i="55"/>
  <c r="G22" i="55"/>
  <c r="F22" i="55"/>
  <c r="I21" i="55"/>
  <c r="J21" i="55" s="1"/>
  <c r="H21" i="55"/>
  <c r="G21" i="55"/>
  <c r="F21" i="55"/>
  <c r="I20" i="55"/>
  <c r="J20" i="55" s="1"/>
  <c r="H20" i="55"/>
  <c r="G20" i="55"/>
  <c r="F20" i="55"/>
  <c r="I19" i="55"/>
  <c r="J19" i="55" s="1"/>
  <c r="H19" i="55"/>
  <c r="G19" i="55"/>
  <c r="K19" i="55" s="1"/>
  <c r="L19" i="55" s="1"/>
  <c r="F19" i="55"/>
  <c r="I18" i="55"/>
  <c r="H18" i="55"/>
  <c r="G18" i="55"/>
  <c r="F18" i="55"/>
  <c r="I17" i="55"/>
  <c r="H17" i="55"/>
  <c r="G17" i="55"/>
  <c r="F17" i="55"/>
  <c r="I16" i="55"/>
  <c r="H16" i="55"/>
  <c r="G16" i="55"/>
  <c r="F16" i="55"/>
  <c r="I15" i="55"/>
  <c r="H15" i="55"/>
  <c r="G15" i="55"/>
  <c r="F15" i="55"/>
  <c r="I14" i="55"/>
  <c r="H14" i="55"/>
  <c r="G14" i="55"/>
  <c r="F14" i="55"/>
  <c r="I13" i="55"/>
  <c r="H13" i="55"/>
  <c r="G13" i="55"/>
  <c r="F13" i="55"/>
  <c r="I12" i="55"/>
  <c r="H12" i="55"/>
  <c r="G12" i="55"/>
  <c r="G24" i="55" s="1"/>
  <c r="F12" i="55"/>
  <c r="F24" i="55" s="1"/>
  <c r="C7" i="55"/>
  <c r="E5" i="55"/>
  <c r="E4" i="55"/>
  <c r="O23" i="54"/>
  <c r="M23" i="54"/>
  <c r="E23" i="54"/>
  <c r="F23" i="54" s="1"/>
  <c r="D23" i="54"/>
  <c r="N22" i="54"/>
  <c r="I22" i="54"/>
  <c r="J22" i="54" s="1"/>
  <c r="H22" i="54"/>
  <c r="G22" i="54"/>
  <c r="K22" i="54" s="1"/>
  <c r="L22" i="54" s="1"/>
  <c r="F22" i="54"/>
  <c r="C22" i="54"/>
  <c r="P21" i="54"/>
  <c r="J21" i="54"/>
  <c r="I21" i="54"/>
  <c r="N21" i="54" s="1"/>
  <c r="G21" i="54"/>
  <c r="F21" i="54"/>
  <c r="C21" i="54"/>
  <c r="I20" i="54"/>
  <c r="H20" i="54"/>
  <c r="G20" i="54"/>
  <c r="F20" i="54"/>
  <c r="C20" i="54"/>
  <c r="P19" i="54"/>
  <c r="N19" i="54"/>
  <c r="K19" i="54"/>
  <c r="L19" i="54" s="1"/>
  <c r="J19" i="54"/>
  <c r="I19" i="54"/>
  <c r="G19" i="54"/>
  <c r="H19" i="54" s="1"/>
  <c r="F19" i="54"/>
  <c r="C19" i="54"/>
  <c r="N18" i="54"/>
  <c r="I18" i="54"/>
  <c r="J18" i="54" s="1"/>
  <c r="H18" i="54"/>
  <c r="G18" i="54"/>
  <c r="K18" i="54" s="1"/>
  <c r="L18" i="54" s="1"/>
  <c r="F18" i="54"/>
  <c r="C18" i="54"/>
  <c r="P17" i="54"/>
  <c r="J17" i="54"/>
  <c r="I17" i="54"/>
  <c r="N17" i="54" s="1"/>
  <c r="G17" i="54"/>
  <c r="F17" i="54"/>
  <c r="C17" i="54"/>
  <c r="I16" i="54"/>
  <c r="G16" i="54"/>
  <c r="F16" i="54"/>
  <c r="C16" i="54"/>
  <c r="P15" i="54"/>
  <c r="K15" i="54"/>
  <c r="L15" i="54" s="1"/>
  <c r="J15" i="54"/>
  <c r="I15" i="54"/>
  <c r="N15" i="54" s="1"/>
  <c r="G15" i="54"/>
  <c r="H15" i="54" s="1"/>
  <c r="F15" i="54"/>
  <c r="C15" i="54"/>
  <c r="N14" i="54"/>
  <c r="I14" i="54"/>
  <c r="J14" i="54" s="1"/>
  <c r="H14" i="54"/>
  <c r="G14" i="54"/>
  <c r="K14" i="54" s="1"/>
  <c r="L14" i="54" s="1"/>
  <c r="F14" i="54"/>
  <c r="C14" i="54"/>
  <c r="J13" i="54"/>
  <c r="I13" i="54"/>
  <c r="P13" i="54" s="1"/>
  <c r="G13" i="54"/>
  <c r="F13" i="54"/>
  <c r="C13" i="54"/>
  <c r="I12" i="54"/>
  <c r="G12" i="54"/>
  <c r="F12" i="54"/>
  <c r="C12" i="54"/>
  <c r="P11" i="54"/>
  <c r="K11" i="54"/>
  <c r="L11" i="54" s="1"/>
  <c r="I11" i="54"/>
  <c r="N11" i="54" s="1"/>
  <c r="G11" i="54"/>
  <c r="F11" i="54"/>
  <c r="C11" i="54"/>
  <c r="B11" i="54"/>
  <c r="C7" i="54"/>
  <c r="H5" i="54"/>
  <c r="H4" i="54"/>
  <c r="O24" i="53"/>
  <c r="P24" i="53" s="1"/>
  <c r="M24" i="53"/>
  <c r="J24" i="53"/>
  <c r="I24" i="53"/>
  <c r="G24" i="53"/>
  <c r="E24" i="53"/>
  <c r="F24" i="53" s="1"/>
  <c r="D24" i="53"/>
  <c r="Q23" i="53"/>
  <c r="R23" i="53" s="1"/>
  <c r="P23" i="53"/>
  <c r="N23" i="53"/>
  <c r="L23" i="53"/>
  <c r="K23" i="53"/>
  <c r="F23" i="53"/>
  <c r="H23" i="53" s="1"/>
  <c r="C23" i="53"/>
  <c r="R22" i="53"/>
  <c r="Q22" i="53"/>
  <c r="P22" i="53"/>
  <c r="N22" i="53"/>
  <c r="L22" i="53"/>
  <c r="K22" i="53"/>
  <c r="J22" i="53"/>
  <c r="H22" i="53"/>
  <c r="F22" i="53"/>
  <c r="C22" i="53"/>
  <c r="Q21" i="53"/>
  <c r="P21" i="53"/>
  <c r="N21" i="53"/>
  <c r="K21" i="53"/>
  <c r="F21" i="53"/>
  <c r="C21" i="53"/>
  <c r="Q20" i="53"/>
  <c r="K20" i="53"/>
  <c r="L20" i="53" s="1"/>
  <c r="J20" i="53"/>
  <c r="H20" i="53"/>
  <c r="F20" i="53"/>
  <c r="C20" i="53"/>
  <c r="Q19" i="53"/>
  <c r="R19" i="53" s="1"/>
  <c r="P19" i="53"/>
  <c r="N19" i="53"/>
  <c r="L19" i="53"/>
  <c r="K19" i="53"/>
  <c r="H19" i="53"/>
  <c r="F19" i="53"/>
  <c r="J19" i="53" s="1"/>
  <c r="C19" i="53"/>
  <c r="Q18" i="53"/>
  <c r="P18" i="53"/>
  <c r="N18" i="53"/>
  <c r="K18" i="53"/>
  <c r="L18" i="53" s="1"/>
  <c r="J18" i="53"/>
  <c r="H18" i="53"/>
  <c r="F18" i="53"/>
  <c r="C18" i="53"/>
  <c r="R17" i="53"/>
  <c r="Q17" i="53"/>
  <c r="P17" i="53"/>
  <c r="N17" i="53"/>
  <c r="K17" i="53"/>
  <c r="L17" i="53" s="1"/>
  <c r="F17" i="53"/>
  <c r="C17" i="53"/>
  <c r="Q16" i="53"/>
  <c r="R16" i="53" s="1"/>
  <c r="P16" i="53"/>
  <c r="N16" i="53"/>
  <c r="K16" i="53"/>
  <c r="L16" i="53" s="1"/>
  <c r="J16" i="53"/>
  <c r="H16" i="53"/>
  <c r="F16" i="53"/>
  <c r="C16" i="53"/>
  <c r="Q15" i="53"/>
  <c r="R15" i="53" s="1"/>
  <c r="P15" i="53"/>
  <c r="N15" i="53"/>
  <c r="L15" i="53"/>
  <c r="K15" i="53"/>
  <c r="H15" i="53"/>
  <c r="F15" i="53"/>
  <c r="J15" i="53" s="1"/>
  <c r="C15" i="53"/>
  <c r="Q14" i="53"/>
  <c r="K14" i="53"/>
  <c r="F14" i="53"/>
  <c r="C14" i="53"/>
  <c r="R13" i="53"/>
  <c r="Q13" i="53"/>
  <c r="P13" i="53"/>
  <c r="N13" i="53"/>
  <c r="K13" i="53"/>
  <c r="J13" i="53"/>
  <c r="F13" i="53"/>
  <c r="L13" i="53" s="1"/>
  <c r="C13" i="53"/>
  <c r="Q12" i="53"/>
  <c r="P12" i="53"/>
  <c r="N12" i="53"/>
  <c r="L12" i="53"/>
  <c r="K12" i="53"/>
  <c r="F12" i="53"/>
  <c r="H12" i="53" s="1"/>
  <c r="C12" i="53"/>
  <c r="B12" i="53"/>
  <c r="C7" i="53"/>
  <c r="H5" i="53"/>
  <c r="H4" i="53"/>
  <c r="Y13" i="52"/>
  <c r="W13" i="52"/>
  <c r="V13" i="52"/>
  <c r="U13" i="52"/>
  <c r="T13" i="52"/>
  <c r="S13" i="52"/>
  <c r="R13" i="52"/>
  <c r="N13" i="52"/>
  <c r="M13" i="52"/>
  <c r="L13" i="52"/>
  <c r="J13" i="52"/>
  <c r="I13" i="52"/>
  <c r="G13" i="52"/>
  <c r="F13" i="52"/>
  <c r="E13" i="52"/>
  <c r="D13" i="52"/>
  <c r="H13" i="52" s="1"/>
  <c r="Y11" i="52"/>
  <c r="Z11" i="52" s="1"/>
  <c r="Z13" i="52" s="1"/>
  <c r="X11" i="52"/>
  <c r="X13" i="52" s="1"/>
  <c r="V11" i="52"/>
  <c r="T11" i="52"/>
  <c r="Q11" i="52"/>
  <c r="Q13" i="52" s="1"/>
  <c r="P11" i="52"/>
  <c r="P13" i="52" s="1"/>
  <c r="O11" i="52"/>
  <c r="O13" i="52" s="1"/>
  <c r="M11" i="52"/>
  <c r="K11" i="52"/>
  <c r="K13" i="52" s="1"/>
  <c r="H11" i="52"/>
  <c r="F11" i="52"/>
  <c r="C11" i="52"/>
  <c r="B11" i="52"/>
  <c r="K5" i="52"/>
  <c r="K4" i="52"/>
  <c r="X13" i="51"/>
  <c r="W13" i="51"/>
  <c r="V13" i="51"/>
  <c r="U13" i="51"/>
  <c r="T13" i="51"/>
  <c r="S13" i="51"/>
  <c r="Q13" i="51"/>
  <c r="P13" i="51"/>
  <c r="N13" i="51"/>
  <c r="M13" i="51"/>
  <c r="K13" i="51"/>
  <c r="J13" i="51"/>
  <c r="H13" i="51"/>
  <c r="G13" i="51"/>
  <c r="E13" i="51"/>
  <c r="D13" i="51"/>
  <c r="X11" i="51"/>
  <c r="U11" i="51"/>
  <c r="R11" i="51"/>
  <c r="O11" i="51"/>
  <c r="L11" i="51"/>
  <c r="I11" i="51"/>
  <c r="F11" i="51"/>
  <c r="C11" i="51"/>
  <c r="B11" i="51"/>
  <c r="K5" i="51"/>
  <c r="K4" i="51"/>
  <c r="I12" i="50"/>
  <c r="J12" i="50" s="1"/>
  <c r="H12" i="50"/>
  <c r="F12" i="50"/>
  <c r="E12" i="50"/>
  <c r="D12" i="50"/>
  <c r="G12" i="50" s="1"/>
  <c r="J10" i="50"/>
  <c r="G10" i="50"/>
  <c r="C10" i="50"/>
  <c r="B10" i="50"/>
  <c r="F5" i="50"/>
  <c r="F4" i="50"/>
  <c r="M22" i="49"/>
  <c r="K22" i="49"/>
  <c r="H22" i="49"/>
  <c r="E22" i="49"/>
  <c r="D22" i="49"/>
  <c r="F22" i="49" s="1"/>
  <c r="G21" i="49"/>
  <c r="F21" i="49"/>
  <c r="C21" i="49"/>
  <c r="G20" i="49"/>
  <c r="I20" i="49" s="1"/>
  <c r="F20" i="49"/>
  <c r="C20" i="49"/>
  <c r="L19" i="49"/>
  <c r="J19" i="49"/>
  <c r="N19" i="49" s="1"/>
  <c r="I19" i="49"/>
  <c r="G19" i="49"/>
  <c r="F19" i="49"/>
  <c r="C19" i="49"/>
  <c r="J18" i="49"/>
  <c r="G18" i="49"/>
  <c r="I18" i="49" s="1"/>
  <c r="F18" i="49"/>
  <c r="C18" i="49"/>
  <c r="I17" i="49"/>
  <c r="G17" i="49"/>
  <c r="J17" i="49" s="1"/>
  <c r="L17" i="49" s="1"/>
  <c r="F17" i="49"/>
  <c r="C17" i="49"/>
  <c r="G16" i="49"/>
  <c r="F16" i="49"/>
  <c r="C16" i="49"/>
  <c r="J15" i="49"/>
  <c r="I15" i="49"/>
  <c r="G15" i="49"/>
  <c r="F15" i="49"/>
  <c r="C15" i="49"/>
  <c r="J14" i="49"/>
  <c r="L14" i="49" s="1"/>
  <c r="I14" i="49"/>
  <c r="G14" i="49"/>
  <c r="F14" i="49"/>
  <c r="C14" i="49"/>
  <c r="G13" i="49"/>
  <c r="F13" i="49"/>
  <c r="C13" i="49"/>
  <c r="G12" i="49"/>
  <c r="I12" i="49" s="1"/>
  <c r="F12" i="49"/>
  <c r="C12" i="49"/>
  <c r="L11" i="49"/>
  <c r="J11" i="49"/>
  <c r="N11" i="49" s="1"/>
  <c r="I11" i="49"/>
  <c r="G11" i="49"/>
  <c r="F11" i="49"/>
  <c r="C11" i="49"/>
  <c r="J10" i="49"/>
  <c r="G10" i="49"/>
  <c r="I10" i="49" s="1"/>
  <c r="F10" i="49"/>
  <c r="C10" i="49"/>
  <c r="B10" i="49"/>
  <c r="C7" i="49"/>
  <c r="F5" i="49"/>
  <c r="F4" i="49"/>
  <c r="K24" i="48"/>
  <c r="J24" i="48"/>
  <c r="H24" i="48"/>
  <c r="G24" i="48"/>
  <c r="E24" i="48"/>
  <c r="D24" i="48"/>
  <c r="K23" i="48"/>
  <c r="J23" i="48"/>
  <c r="I23" i="48"/>
  <c r="F23" i="48"/>
  <c r="L23" i="48" s="1"/>
  <c r="C23" i="48"/>
  <c r="K22" i="48"/>
  <c r="J22" i="48"/>
  <c r="I22" i="48"/>
  <c r="L22" i="48" s="1"/>
  <c r="F22" i="48"/>
  <c r="C22" i="48"/>
  <c r="L21" i="48"/>
  <c r="K21" i="48"/>
  <c r="J21" i="48"/>
  <c r="I21" i="48"/>
  <c r="F21" i="48"/>
  <c r="C21" i="48"/>
  <c r="K20" i="48"/>
  <c r="J20" i="48"/>
  <c r="I20" i="48"/>
  <c r="L20" i="48" s="1"/>
  <c r="F20" i="48"/>
  <c r="C20" i="48"/>
  <c r="K19" i="48"/>
  <c r="J19" i="48"/>
  <c r="I19" i="48"/>
  <c r="F19" i="48"/>
  <c r="L19" i="48" s="1"/>
  <c r="C19" i="48"/>
  <c r="K18" i="48"/>
  <c r="J18" i="48"/>
  <c r="I18" i="48"/>
  <c r="L18" i="48" s="1"/>
  <c r="F18" i="48"/>
  <c r="C18" i="48"/>
  <c r="L17" i="48"/>
  <c r="K17" i="48"/>
  <c r="J17" i="48"/>
  <c r="I17" i="48"/>
  <c r="F17" i="48"/>
  <c r="C17" i="48"/>
  <c r="K16" i="48"/>
  <c r="J16" i="48"/>
  <c r="I16" i="48"/>
  <c r="L16" i="48" s="1"/>
  <c r="F16" i="48"/>
  <c r="C16" i="48"/>
  <c r="K15" i="48"/>
  <c r="J15" i="48"/>
  <c r="I15" i="48"/>
  <c r="F15" i="48"/>
  <c r="L15" i="48" s="1"/>
  <c r="C15" i="48"/>
  <c r="K14" i="48"/>
  <c r="J14" i="48"/>
  <c r="I14" i="48"/>
  <c r="L14" i="48" s="1"/>
  <c r="F14" i="48"/>
  <c r="C14" i="48"/>
  <c r="L13" i="48"/>
  <c r="K13" i="48"/>
  <c r="J13" i="48"/>
  <c r="I13" i="48"/>
  <c r="F13" i="48"/>
  <c r="C13" i="48"/>
  <c r="K12" i="48"/>
  <c r="J12" i="48"/>
  <c r="I12" i="48"/>
  <c r="F12" i="48"/>
  <c r="C12" i="48"/>
  <c r="B12" i="48"/>
  <c r="C7" i="48"/>
  <c r="E5" i="48"/>
  <c r="E4" i="48"/>
  <c r="L23" i="47"/>
  <c r="J23" i="47"/>
  <c r="K23" i="47" s="1"/>
  <c r="H23" i="47"/>
  <c r="I23" i="47" s="1"/>
  <c r="E23" i="47"/>
  <c r="D23" i="47"/>
  <c r="M22" i="47"/>
  <c r="K22" i="47"/>
  <c r="I22" i="47"/>
  <c r="F22" i="47"/>
  <c r="G22" i="47" s="1"/>
  <c r="C22" i="47"/>
  <c r="M21" i="47"/>
  <c r="J21" i="47"/>
  <c r="K21" i="47" s="1"/>
  <c r="I21" i="47"/>
  <c r="F21" i="47"/>
  <c r="G21" i="47" s="1"/>
  <c r="C21" i="47"/>
  <c r="M20" i="47"/>
  <c r="K20" i="47"/>
  <c r="I20" i="47"/>
  <c r="F20" i="47"/>
  <c r="G20" i="47" s="1"/>
  <c r="C20" i="47"/>
  <c r="M19" i="47"/>
  <c r="K19" i="47"/>
  <c r="I19" i="47"/>
  <c r="F19" i="47"/>
  <c r="G19" i="47" s="1"/>
  <c r="C19" i="47"/>
  <c r="M18" i="47"/>
  <c r="K18" i="47"/>
  <c r="I18" i="47"/>
  <c r="G18" i="47"/>
  <c r="F18" i="47"/>
  <c r="C18" i="47"/>
  <c r="M17" i="47"/>
  <c r="K17" i="47"/>
  <c r="I17" i="47"/>
  <c r="F17" i="47"/>
  <c r="G17" i="47" s="1"/>
  <c r="C17" i="47"/>
  <c r="M16" i="47"/>
  <c r="M23" i="47" s="1"/>
  <c r="K16" i="47"/>
  <c r="I16" i="47"/>
  <c r="F16" i="47"/>
  <c r="G16" i="47" s="1"/>
  <c r="C16" i="47"/>
  <c r="M15" i="47"/>
  <c r="K15" i="47"/>
  <c r="I15" i="47"/>
  <c r="G15" i="47"/>
  <c r="F15" i="47"/>
  <c r="C15" i="47"/>
  <c r="M14" i="47"/>
  <c r="K14" i="47"/>
  <c r="I14" i="47"/>
  <c r="G14" i="47"/>
  <c r="F14" i="47"/>
  <c r="C14" i="47"/>
  <c r="M13" i="47"/>
  <c r="K13" i="47"/>
  <c r="I13" i="47"/>
  <c r="F13" i="47"/>
  <c r="G13" i="47" s="1"/>
  <c r="C13" i="47"/>
  <c r="M12" i="47"/>
  <c r="K12" i="47"/>
  <c r="I12" i="47"/>
  <c r="F12" i="47"/>
  <c r="G12" i="47" s="1"/>
  <c r="C12" i="47"/>
  <c r="M11" i="47"/>
  <c r="K11" i="47"/>
  <c r="I11" i="47"/>
  <c r="G11" i="47"/>
  <c r="F11" i="47"/>
  <c r="C11" i="47"/>
  <c r="B11" i="47"/>
  <c r="C7" i="47"/>
  <c r="F5" i="47"/>
  <c r="F4" i="47"/>
  <c r="R15" i="46"/>
  <c r="L15" i="46"/>
  <c r="R13" i="46"/>
  <c r="L13" i="46"/>
  <c r="C13" i="46"/>
  <c r="B13" i="46"/>
  <c r="H6" i="46"/>
  <c r="H5" i="46"/>
  <c r="F21" i="45"/>
  <c r="E21" i="45"/>
  <c r="D21" i="45"/>
  <c r="AD14" i="45"/>
  <c r="X14" i="45"/>
  <c r="R14" i="45"/>
  <c r="L14" i="45"/>
  <c r="AD12" i="45"/>
  <c r="X12" i="45"/>
  <c r="R12" i="45"/>
  <c r="L12" i="45"/>
  <c r="C12" i="45"/>
  <c r="B12" i="45"/>
  <c r="M5" i="45"/>
  <c r="M4" i="45"/>
  <c r="AD15" i="44"/>
  <c r="X15" i="44"/>
  <c r="R15" i="44"/>
  <c r="Q15" i="44"/>
  <c r="L15" i="44"/>
  <c r="AD13" i="44"/>
  <c r="X13" i="44"/>
  <c r="R13" i="44"/>
  <c r="Q13" i="44"/>
  <c r="L13" i="44"/>
  <c r="C13" i="44"/>
  <c r="B13" i="44"/>
  <c r="N5" i="44"/>
  <c r="N4" i="44"/>
  <c r="J23" i="43"/>
  <c r="K23" i="43" s="1"/>
  <c r="L23" i="43" s="1"/>
  <c r="G23" i="43"/>
  <c r="D23" i="43"/>
  <c r="I22" i="43"/>
  <c r="H22" i="43"/>
  <c r="F22" i="43"/>
  <c r="E22" i="43"/>
  <c r="C22" i="43"/>
  <c r="I21" i="43"/>
  <c r="H21" i="43"/>
  <c r="F21" i="43"/>
  <c r="E21" i="43"/>
  <c r="C21" i="43"/>
  <c r="I20" i="43"/>
  <c r="H20" i="43"/>
  <c r="F20" i="43"/>
  <c r="E20" i="43"/>
  <c r="C20" i="43"/>
  <c r="I19" i="43"/>
  <c r="H19" i="43"/>
  <c r="E19" i="43"/>
  <c r="C19" i="43"/>
  <c r="I18" i="43"/>
  <c r="H18" i="43"/>
  <c r="F18" i="43"/>
  <c r="E18" i="43"/>
  <c r="C18" i="43"/>
  <c r="J17" i="43"/>
  <c r="K17" i="43" s="1"/>
  <c r="L17" i="43" s="1"/>
  <c r="I17" i="43"/>
  <c r="H17" i="43"/>
  <c r="E17" i="43"/>
  <c r="F17" i="43" s="1"/>
  <c r="C17" i="43"/>
  <c r="I16" i="43"/>
  <c r="H16" i="43"/>
  <c r="F16" i="43"/>
  <c r="J16" i="43" s="1"/>
  <c r="K16" i="43" s="1"/>
  <c r="L16" i="43" s="1"/>
  <c r="E16" i="43"/>
  <c r="C16" i="43"/>
  <c r="I15" i="43"/>
  <c r="H15" i="43"/>
  <c r="E15" i="43"/>
  <c r="C15" i="43"/>
  <c r="H14" i="43"/>
  <c r="I14" i="43" s="1"/>
  <c r="F14" i="43"/>
  <c r="J14" i="43" s="1"/>
  <c r="K14" i="43" s="1"/>
  <c r="L14" i="43" s="1"/>
  <c r="E14" i="43"/>
  <c r="C14" i="43"/>
  <c r="H13" i="43"/>
  <c r="I13" i="43" s="1"/>
  <c r="F13" i="43"/>
  <c r="J13" i="43" s="1"/>
  <c r="K13" i="43" s="1"/>
  <c r="L13" i="43" s="1"/>
  <c r="E13" i="43"/>
  <c r="C13" i="43"/>
  <c r="H12" i="43"/>
  <c r="I12" i="43" s="1"/>
  <c r="F12" i="43"/>
  <c r="J12" i="43" s="1"/>
  <c r="K12" i="43" s="1"/>
  <c r="L12" i="43" s="1"/>
  <c r="E12" i="43"/>
  <c r="C12" i="43"/>
  <c r="H11" i="43"/>
  <c r="H23" i="43" s="1"/>
  <c r="I23" i="43" s="1"/>
  <c r="F11" i="43"/>
  <c r="J11" i="43" s="1"/>
  <c r="K11" i="43" s="1"/>
  <c r="L11" i="43" s="1"/>
  <c r="E11" i="43"/>
  <c r="C11" i="43"/>
  <c r="B11" i="43"/>
  <c r="C7" i="43"/>
  <c r="F5" i="43"/>
  <c r="F4" i="43"/>
  <c r="E23" i="42"/>
  <c r="F23" i="42" s="1"/>
  <c r="D23" i="42"/>
  <c r="F22" i="42"/>
  <c r="F21" i="42"/>
  <c r="F20" i="42"/>
  <c r="F19" i="42"/>
  <c r="F18" i="42"/>
  <c r="F17" i="42"/>
  <c r="F16" i="42"/>
  <c r="F15" i="42"/>
  <c r="F14" i="42"/>
  <c r="F13" i="42"/>
  <c r="F12" i="42"/>
  <c r="F11" i="42"/>
  <c r="C7" i="42"/>
  <c r="C5" i="42"/>
  <c r="C4" i="42"/>
  <c r="I23" i="41"/>
  <c r="J23" i="41" s="1"/>
  <c r="G23" i="41"/>
  <c r="E23" i="41"/>
  <c r="D23" i="41"/>
  <c r="K22" i="41"/>
  <c r="J22" i="41"/>
  <c r="H22" i="41"/>
  <c r="F22" i="41"/>
  <c r="C22" i="41"/>
  <c r="K21" i="41"/>
  <c r="J21" i="41"/>
  <c r="H21" i="41"/>
  <c r="F21" i="41"/>
  <c r="L21" i="41" s="1"/>
  <c r="C21" i="41"/>
  <c r="L20" i="41"/>
  <c r="K20" i="41"/>
  <c r="J20" i="41"/>
  <c r="H20" i="41"/>
  <c r="F20" i="41"/>
  <c r="C20" i="41"/>
  <c r="L19" i="41"/>
  <c r="K19" i="41"/>
  <c r="J19" i="41"/>
  <c r="H19" i="41"/>
  <c r="F19" i="41"/>
  <c r="C19" i="41"/>
  <c r="K18" i="41"/>
  <c r="J18" i="41"/>
  <c r="H18" i="41"/>
  <c r="F18" i="41"/>
  <c r="C18" i="41"/>
  <c r="K17" i="41"/>
  <c r="J17" i="41"/>
  <c r="H17" i="41"/>
  <c r="F17" i="41"/>
  <c r="L17" i="41" s="1"/>
  <c r="C17" i="41"/>
  <c r="L16" i="41"/>
  <c r="K16" i="41"/>
  <c r="J16" i="41"/>
  <c r="H16" i="41"/>
  <c r="F16" i="41"/>
  <c r="C16" i="41"/>
  <c r="L15" i="41"/>
  <c r="K15" i="41"/>
  <c r="J15" i="41"/>
  <c r="H15" i="41"/>
  <c r="F15" i="41"/>
  <c r="C15" i="41"/>
  <c r="K14" i="41"/>
  <c r="J14" i="41"/>
  <c r="H14" i="41"/>
  <c r="F14" i="41"/>
  <c r="C14" i="41"/>
  <c r="K13" i="41"/>
  <c r="J13" i="41"/>
  <c r="H13" i="41"/>
  <c r="F13" i="41"/>
  <c r="L13" i="41" s="1"/>
  <c r="C13" i="41"/>
  <c r="L12" i="41"/>
  <c r="K12" i="41"/>
  <c r="J12" i="41"/>
  <c r="H12" i="41"/>
  <c r="F12" i="41"/>
  <c r="C12" i="41"/>
  <c r="L11" i="41"/>
  <c r="K11" i="41"/>
  <c r="J11" i="41"/>
  <c r="H11" i="41"/>
  <c r="F11" i="41"/>
  <c r="C11" i="41"/>
  <c r="C7" i="41"/>
  <c r="F5" i="41"/>
  <c r="F4" i="41"/>
  <c r="H23" i="40"/>
  <c r="I23" i="40" s="1"/>
  <c r="G23" i="40"/>
  <c r="E23" i="40"/>
  <c r="F23" i="40" s="1"/>
  <c r="D23" i="40"/>
  <c r="I22" i="40"/>
  <c r="F22" i="40"/>
  <c r="C22" i="40"/>
  <c r="I21" i="40"/>
  <c r="F21" i="40"/>
  <c r="C21" i="40"/>
  <c r="I20" i="40"/>
  <c r="F20" i="40"/>
  <c r="C20" i="40"/>
  <c r="I19" i="40"/>
  <c r="F19" i="40"/>
  <c r="C19" i="40"/>
  <c r="I18" i="40"/>
  <c r="F18" i="40"/>
  <c r="C18" i="40"/>
  <c r="I17" i="40"/>
  <c r="F17" i="40"/>
  <c r="C17" i="40"/>
  <c r="I16" i="40"/>
  <c r="F16" i="40"/>
  <c r="C16" i="40"/>
  <c r="I15" i="40"/>
  <c r="F15" i="40"/>
  <c r="C15" i="40"/>
  <c r="I14" i="40"/>
  <c r="F14" i="40"/>
  <c r="C14" i="40"/>
  <c r="I13" i="40"/>
  <c r="F13" i="40"/>
  <c r="C13" i="40"/>
  <c r="I12" i="40"/>
  <c r="F12" i="40"/>
  <c r="C12" i="40"/>
  <c r="I11" i="40"/>
  <c r="F11" i="40"/>
  <c r="C11" i="40"/>
  <c r="C7" i="40"/>
  <c r="D5" i="40"/>
  <c r="D4" i="40"/>
  <c r="V23" i="39"/>
  <c r="U23" i="39"/>
  <c r="S23" i="39"/>
  <c r="T23" i="39" s="1"/>
  <c r="P23" i="39"/>
  <c r="O23" i="39"/>
  <c r="N23" i="39"/>
  <c r="M23" i="39"/>
  <c r="Q23" i="39" s="1"/>
  <c r="K23" i="39"/>
  <c r="J23" i="39"/>
  <c r="I23" i="39"/>
  <c r="H23" i="39"/>
  <c r="G23" i="39"/>
  <c r="E23" i="39"/>
  <c r="D23" i="39"/>
  <c r="W22" i="39"/>
  <c r="V22" i="39"/>
  <c r="T22" i="39"/>
  <c r="Q22" i="39"/>
  <c r="P22" i="39"/>
  <c r="N22" i="39"/>
  <c r="J22" i="39"/>
  <c r="H22" i="39"/>
  <c r="F22" i="39"/>
  <c r="L22" i="39" s="1"/>
  <c r="C22" i="39"/>
  <c r="X21" i="39"/>
  <c r="W21" i="39"/>
  <c r="V21" i="39"/>
  <c r="T21" i="39"/>
  <c r="R21" i="39"/>
  <c r="Q21" i="39"/>
  <c r="P21" i="39"/>
  <c r="N21" i="39"/>
  <c r="L21" i="39"/>
  <c r="J21" i="39"/>
  <c r="H21" i="39"/>
  <c r="F21" i="39"/>
  <c r="C21" i="39"/>
  <c r="W20" i="39"/>
  <c r="V20" i="39"/>
  <c r="T20" i="39"/>
  <c r="Q20" i="39"/>
  <c r="P20" i="39"/>
  <c r="N20" i="39"/>
  <c r="J20" i="39"/>
  <c r="H20" i="39"/>
  <c r="F20" i="39"/>
  <c r="C20" i="39"/>
  <c r="W19" i="39"/>
  <c r="X19" i="39" s="1"/>
  <c r="V19" i="39"/>
  <c r="T19" i="39"/>
  <c r="R19" i="39"/>
  <c r="Q19" i="39"/>
  <c r="P19" i="39"/>
  <c r="N19" i="39"/>
  <c r="L19" i="39"/>
  <c r="J19" i="39"/>
  <c r="H19" i="39"/>
  <c r="F19" i="39"/>
  <c r="C19" i="39"/>
  <c r="W18" i="39"/>
  <c r="X18" i="39" s="1"/>
  <c r="V18" i="39"/>
  <c r="T18" i="39"/>
  <c r="Q18" i="39"/>
  <c r="R18" i="39" s="1"/>
  <c r="P18" i="39"/>
  <c r="N18" i="39"/>
  <c r="J18" i="39"/>
  <c r="H18" i="39"/>
  <c r="F18" i="39"/>
  <c r="L18" i="39" s="1"/>
  <c r="C18" i="39"/>
  <c r="X17" i="39"/>
  <c r="W17" i="39"/>
  <c r="V17" i="39"/>
  <c r="T17" i="39"/>
  <c r="R17" i="39"/>
  <c r="Q17" i="39"/>
  <c r="P17" i="39"/>
  <c r="N17" i="39"/>
  <c r="L17" i="39"/>
  <c r="J17" i="39"/>
  <c r="H17" i="39"/>
  <c r="F17" i="39"/>
  <c r="C17" i="39"/>
  <c r="W16" i="39"/>
  <c r="V16" i="39"/>
  <c r="T16" i="39"/>
  <c r="Q16" i="39"/>
  <c r="R16" i="39" s="1"/>
  <c r="P16" i="39"/>
  <c r="N16" i="39"/>
  <c r="J16" i="39"/>
  <c r="H16" i="39"/>
  <c r="F16" i="39"/>
  <c r="C16" i="39"/>
  <c r="X15" i="39"/>
  <c r="W15" i="39"/>
  <c r="V15" i="39"/>
  <c r="T15" i="39"/>
  <c r="Q15" i="39"/>
  <c r="R15" i="39" s="1"/>
  <c r="P15" i="39"/>
  <c r="N15" i="39"/>
  <c r="L15" i="39"/>
  <c r="J15" i="39"/>
  <c r="H15" i="39"/>
  <c r="F15" i="39"/>
  <c r="C15" i="39"/>
  <c r="W14" i="39"/>
  <c r="V14" i="39"/>
  <c r="T14" i="39"/>
  <c r="Q14" i="39"/>
  <c r="R14" i="39" s="1"/>
  <c r="P14" i="39"/>
  <c r="N14" i="39"/>
  <c r="J14" i="39"/>
  <c r="H14" i="39"/>
  <c r="F14" i="39"/>
  <c r="L14" i="39" s="1"/>
  <c r="C14" i="39"/>
  <c r="X13" i="39"/>
  <c r="W13" i="39"/>
  <c r="V13" i="39"/>
  <c r="T13" i="39"/>
  <c r="R13" i="39"/>
  <c r="Q13" i="39"/>
  <c r="P13" i="39"/>
  <c r="N13" i="39"/>
  <c r="L13" i="39"/>
  <c r="J13" i="39"/>
  <c r="H13" i="39"/>
  <c r="F13" i="39"/>
  <c r="C13" i="39"/>
  <c r="W12" i="39"/>
  <c r="V12" i="39"/>
  <c r="T12" i="39"/>
  <c r="Q12" i="39"/>
  <c r="P12" i="39"/>
  <c r="N12" i="39"/>
  <c r="J12" i="39"/>
  <c r="H12" i="39"/>
  <c r="F12" i="39"/>
  <c r="C12" i="39"/>
  <c r="W11" i="39"/>
  <c r="X11" i="39" s="1"/>
  <c r="V11" i="39"/>
  <c r="T11" i="39"/>
  <c r="R11" i="39"/>
  <c r="Q11" i="39"/>
  <c r="P11" i="39"/>
  <c r="N11" i="39"/>
  <c r="L11" i="39"/>
  <c r="J11" i="39"/>
  <c r="H11" i="39"/>
  <c r="F11" i="39"/>
  <c r="C11" i="39"/>
  <c r="B11" i="39"/>
  <c r="C7" i="39"/>
  <c r="J5" i="39"/>
  <c r="J4" i="39"/>
  <c r="W23" i="38"/>
  <c r="U23" i="38"/>
  <c r="V23" i="38" s="1"/>
  <c r="S23" i="38"/>
  <c r="O23" i="38"/>
  <c r="P23" i="38" s="1"/>
  <c r="M23" i="38"/>
  <c r="N23" i="38" s="1"/>
  <c r="I23" i="38"/>
  <c r="G23" i="38"/>
  <c r="E23" i="38"/>
  <c r="D23" i="38"/>
  <c r="T23" i="38" s="1"/>
  <c r="W22" i="38"/>
  <c r="X22" i="38" s="1"/>
  <c r="V22" i="38"/>
  <c r="T22" i="38"/>
  <c r="R22" i="38"/>
  <c r="Q22" i="38"/>
  <c r="P22" i="38"/>
  <c r="N22" i="38"/>
  <c r="K22" i="38"/>
  <c r="L22" i="38" s="1"/>
  <c r="J22" i="38"/>
  <c r="I22" i="38"/>
  <c r="H22" i="38"/>
  <c r="G22" i="38"/>
  <c r="F22" i="38"/>
  <c r="C22" i="38"/>
  <c r="W21" i="38"/>
  <c r="V21" i="38"/>
  <c r="T21" i="38"/>
  <c r="R21" i="38"/>
  <c r="Q21" i="38"/>
  <c r="P21" i="38"/>
  <c r="N21" i="38"/>
  <c r="K21" i="38"/>
  <c r="J21" i="38"/>
  <c r="I21" i="38"/>
  <c r="H21" i="38"/>
  <c r="G21" i="38"/>
  <c r="F21" i="38"/>
  <c r="C21" i="38"/>
  <c r="W20" i="38"/>
  <c r="V20" i="38"/>
  <c r="T20" i="38"/>
  <c r="R20" i="38"/>
  <c r="Q20" i="38"/>
  <c r="P20" i="38"/>
  <c r="N20" i="38"/>
  <c r="K20" i="38"/>
  <c r="J20" i="38"/>
  <c r="I20" i="38"/>
  <c r="H20" i="38"/>
  <c r="G20" i="38"/>
  <c r="F20" i="38"/>
  <c r="C20" i="38"/>
  <c r="W19" i="38"/>
  <c r="X19" i="38" s="1"/>
  <c r="V19" i="38"/>
  <c r="T19" i="38"/>
  <c r="R19" i="38"/>
  <c r="Q19" i="38"/>
  <c r="P19" i="38"/>
  <c r="N19" i="38"/>
  <c r="K19" i="38"/>
  <c r="J19" i="38"/>
  <c r="I19" i="38"/>
  <c r="H19" i="38"/>
  <c r="G19" i="38"/>
  <c r="F19" i="38"/>
  <c r="C19" i="38"/>
  <c r="W18" i="38"/>
  <c r="X18" i="38" s="1"/>
  <c r="V18" i="38"/>
  <c r="T18" i="38"/>
  <c r="R18" i="38"/>
  <c r="Q18" i="38"/>
  <c r="P18" i="38"/>
  <c r="N18" i="38"/>
  <c r="K18" i="38"/>
  <c r="L18" i="38" s="1"/>
  <c r="J18" i="38"/>
  <c r="I18" i="38"/>
  <c r="H18" i="38"/>
  <c r="G18" i="38"/>
  <c r="F18" i="38"/>
  <c r="C18" i="38"/>
  <c r="W17" i="38"/>
  <c r="V17" i="38"/>
  <c r="T17" i="38"/>
  <c r="R17" i="38"/>
  <c r="Q17" i="38"/>
  <c r="P17" i="38"/>
  <c r="N17" i="38"/>
  <c r="K17" i="38"/>
  <c r="J17" i="38"/>
  <c r="I17" i="38"/>
  <c r="H17" i="38"/>
  <c r="G17" i="38"/>
  <c r="F17" i="38"/>
  <c r="C17" i="38"/>
  <c r="W16" i="38"/>
  <c r="V16" i="38"/>
  <c r="T16" i="38"/>
  <c r="R16" i="38"/>
  <c r="Q16" i="38"/>
  <c r="P16" i="38"/>
  <c r="N16" i="38"/>
  <c r="K16" i="38"/>
  <c r="J16" i="38"/>
  <c r="I16" i="38"/>
  <c r="H16" i="38"/>
  <c r="G16" i="38"/>
  <c r="F16" i="38"/>
  <c r="C16" i="38"/>
  <c r="W15" i="38"/>
  <c r="X15" i="38" s="1"/>
  <c r="V15" i="38"/>
  <c r="T15" i="38"/>
  <c r="R15" i="38"/>
  <c r="Q15" i="38"/>
  <c r="P15" i="38"/>
  <c r="N15" i="38"/>
  <c r="K15" i="38"/>
  <c r="J15" i="38"/>
  <c r="I15" i="38"/>
  <c r="H15" i="38"/>
  <c r="G15" i="38"/>
  <c r="F15" i="38"/>
  <c r="C15" i="38"/>
  <c r="W14" i="38"/>
  <c r="X14" i="38" s="1"/>
  <c r="V14" i="38"/>
  <c r="T14" i="38"/>
  <c r="R14" i="38"/>
  <c r="Q14" i="38"/>
  <c r="P14" i="38"/>
  <c r="N14" i="38"/>
  <c r="K14" i="38"/>
  <c r="L14" i="38" s="1"/>
  <c r="J14" i="38"/>
  <c r="I14" i="38"/>
  <c r="H14" i="38"/>
  <c r="G14" i="38"/>
  <c r="F14" i="38"/>
  <c r="C14" i="38"/>
  <c r="W13" i="38"/>
  <c r="V13" i="38"/>
  <c r="T13" i="38"/>
  <c r="R13" i="38"/>
  <c r="Q13" i="38"/>
  <c r="P13" i="38"/>
  <c r="N13" i="38"/>
  <c r="K13" i="38"/>
  <c r="J13" i="38"/>
  <c r="I13" i="38"/>
  <c r="H13" i="38"/>
  <c r="G13" i="38"/>
  <c r="F13" i="38"/>
  <c r="C13" i="38"/>
  <c r="W12" i="38"/>
  <c r="V12" i="38"/>
  <c r="T12" i="38"/>
  <c r="R12" i="38"/>
  <c r="Q12" i="38"/>
  <c r="P12" i="38"/>
  <c r="N12" i="38"/>
  <c r="K12" i="38"/>
  <c r="J12" i="38"/>
  <c r="I12" i="38"/>
  <c r="H12" i="38"/>
  <c r="G12" i="38"/>
  <c r="F12" i="38"/>
  <c r="C12" i="38"/>
  <c r="W11" i="38"/>
  <c r="X11" i="38" s="1"/>
  <c r="V11" i="38"/>
  <c r="T11" i="38"/>
  <c r="R11" i="38"/>
  <c r="Q11" i="38"/>
  <c r="P11" i="38"/>
  <c r="N11" i="38"/>
  <c r="K11" i="38"/>
  <c r="J11" i="38"/>
  <c r="I11" i="38"/>
  <c r="H11" i="38"/>
  <c r="G11" i="38"/>
  <c r="F11" i="38"/>
  <c r="C11" i="38"/>
  <c r="C7" i="38"/>
  <c r="K5" i="38"/>
  <c r="K4" i="38"/>
  <c r="N24" i="37"/>
  <c r="M24" i="37"/>
  <c r="L24" i="37"/>
  <c r="K24" i="37"/>
  <c r="J24" i="37"/>
  <c r="I24" i="37"/>
  <c r="H24" i="37"/>
  <c r="G24" i="37"/>
  <c r="F24" i="37"/>
  <c r="E24" i="37"/>
  <c r="D24" i="37"/>
  <c r="C23" i="37"/>
  <c r="C22" i="37"/>
  <c r="C21" i="37"/>
  <c r="C20" i="37"/>
  <c r="C19" i="37"/>
  <c r="C18" i="37"/>
  <c r="C17" i="37"/>
  <c r="C16" i="37"/>
  <c r="C15" i="37"/>
  <c r="C14" i="37"/>
  <c r="C13" i="37"/>
  <c r="C12" i="37"/>
  <c r="C7" i="37"/>
  <c r="E5" i="37"/>
  <c r="T24" i="36"/>
  <c r="S24" i="36"/>
  <c r="R24" i="36"/>
  <c r="Q24" i="36"/>
  <c r="P24" i="36"/>
  <c r="O24" i="36"/>
  <c r="N24" i="36"/>
  <c r="L24" i="36"/>
  <c r="K24" i="36"/>
  <c r="J24" i="36"/>
  <c r="I24" i="36"/>
  <c r="H24" i="36"/>
  <c r="G24" i="36"/>
  <c r="F24" i="36"/>
  <c r="E24" i="36"/>
  <c r="D24" i="36"/>
  <c r="C23" i="36"/>
  <c r="C22" i="36"/>
  <c r="C21" i="36"/>
  <c r="C20" i="36"/>
  <c r="C19" i="36"/>
  <c r="C18" i="36"/>
  <c r="C17" i="36"/>
  <c r="C16" i="36"/>
  <c r="C15" i="36"/>
  <c r="C14" i="36"/>
  <c r="C13" i="36"/>
  <c r="C12" i="36"/>
  <c r="C7" i="36"/>
  <c r="H5" i="36"/>
  <c r="H4" i="36"/>
  <c r="Q24" i="35"/>
  <c r="P24" i="35"/>
  <c r="O24" i="35"/>
  <c r="N24" i="35"/>
  <c r="L24" i="35"/>
  <c r="K24" i="35"/>
  <c r="J24" i="35"/>
  <c r="I24" i="35"/>
  <c r="G24" i="35"/>
  <c r="F24" i="35"/>
  <c r="E24" i="35"/>
  <c r="D24" i="35"/>
  <c r="M23" i="35"/>
  <c r="H23" i="35"/>
  <c r="C23" i="35"/>
  <c r="M22" i="35"/>
  <c r="H22" i="35"/>
  <c r="C22" i="35"/>
  <c r="M21" i="35"/>
  <c r="H21" i="35"/>
  <c r="C21" i="35"/>
  <c r="M20" i="35"/>
  <c r="H20" i="35"/>
  <c r="C20" i="35"/>
  <c r="M19" i="35"/>
  <c r="H19" i="35"/>
  <c r="C19" i="35"/>
  <c r="M18" i="35"/>
  <c r="H18" i="35"/>
  <c r="C18" i="35"/>
  <c r="M17" i="35"/>
  <c r="H17" i="35"/>
  <c r="C17" i="35"/>
  <c r="M16" i="35"/>
  <c r="H16" i="35"/>
  <c r="C16" i="35"/>
  <c r="M15" i="35"/>
  <c r="H15" i="35"/>
  <c r="C15" i="35"/>
  <c r="M14" i="35"/>
  <c r="H14" i="35"/>
  <c r="C14" i="35"/>
  <c r="M13" i="35"/>
  <c r="H13" i="35"/>
  <c r="C13" i="35"/>
  <c r="M12" i="35"/>
  <c r="M24" i="35" s="1"/>
  <c r="H12" i="35"/>
  <c r="H24" i="35" s="1"/>
  <c r="C12" i="35"/>
  <c r="C7" i="35"/>
  <c r="H5" i="35"/>
  <c r="H4" i="35"/>
  <c r="V24" i="34"/>
  <c r="T24" i="34"/>
  <c r="R24" i="34"/>
  <c r="P24" i="34"/>
  <c r="N24" i="34"/>
  <c r="L24" i="34"/>
  <c r="J24" i="34"/>
  <c r="H24" i="34"/>
  <c r="G24" i="34"/>
  <c r="E24" i="34"/>
  <c r="D24" i="34"/>
  <c r="X23" i="34"/>
  <c r="M23" i="34"/>
  <c r="I23" i="34"/>
  <c r="F23" i="34"/>
  <c r="C23" i="34"/>
  <c r="X22" i="34"/>
  <c r="S22" i="34"/>
  <c r="M22" i="34"/>
  <c r="I22" i="34"/>
  <c r="F22" i="34"/>
  <c r="C22" i="34"/>
  <c r="X21" i="34"/>
  <c r="Y21" i="34" s="1"/>
  <c r="S21" i="34"/>
  <c r="M21" i="34"/>
  <c r="K21" i="34"/>
  <c r="I21" i="34"/>
  <c r="W21" i="34" s="1"/>
  <c r="F21" i="34"/>
  <c r="C21" i="34"/>
  <c r="X20" i="34"/>
  <c r="Y20" i="34" s="1"/>
  <c r="S20" i="34"/>
  <c r="I20" i="34"/>
  <c r="F20" i="34"/>
  <c r="C20" i="34"/>
  <c r="X19" i="34"/>
  <c r="Y19" i="34" s="1"/>
  <c r="I19" i="34"/>
  <c r="F19" i="34"/>
  <c r="C19" i="34"/>
  <c r="X18" i="34"/>
  <c r="I18" i="34"/>
  <c r="F18" i="34"/>
  <c r="C18" i="34"/>
  <c r="X17" i="34"/>
  <c r="Y17" i="34" s="1"/>
  <c r="S17" i="34"/>
  <c r="M17" i="34"/>
  <c r="K17" i="34"/>
  <c r="I17" i="34"/>
  <c r="W17" i="34" s="1"/>
  <c r="F17" i="34"/>
  <c r="C17" i="34"/>
  <c r="X16" i="34"/>
  <c r="Y16" i="34" s="1"/>
  <c r="S16" i="34"/>
  <c r="K16" i="34"/>
  <c r="I16" i="34"/>
  <c r="F16" i="34"/>
  <c r="C16" i="34"/>
  <c r="X15" i="34"/>
  <c r="Y15" i="34" s="1"/>
  <c r="M15" i="34"/>
  <c r="I15" i="34"/>
  <c r="O15" i="34" s="1"/>
  <c r="F15" i="34"/>
  <c r="C15" i="34"/>
  <c r="X14" i="34"/>
  <c r="S14" i="34"/>
  <c r="I14" i="34"/>
  <c r="F14" i="34"/>
  <c r="C14" i="34"/>
  <c r="X13" i="34"/>
  <c r="Y13" i="34" s="1"/>
  <c r="S13" i="34"/>
  <c r="M13" i="34"/>
  <c r="K13" i="34"/>
  <c r="I13" i="34"/>
  <c r="W13" i="34" s="1"/>
  <c r="F13" i="34"/>
  <c r="F24" i="34" s="1"/>
  <c r="C13" i="34"/>
  <c r="X12" i="34"/>
  <c r="I12" i="34"/>
  <c r="F12" i="34"/>
  <c r="C12" i="34"/>
  <c r="C8" i="34"/>
  <c r="K6" i="34"/>
  <c r="J5" i="34"/>
  <c r="U24" i="33"/>
  <c r="T24" i="33"/>
  <c r="S24" i="33"/>
  <c r="R24" i="33"/>
  <c r="Q24" i="33"/>
  <c r="P24" i="33"/>
  <c r="O24" i="33"/>
  <c r="N24" i="33"/>
  <c r="M24" i="33"/>
  <c r="L24" i="33"/>
  <c r="K24" i="33"/>
  <c r="J24" i="33"/>
  <c r="I24" i="33"/>
  <c r="H24" i="33"/>
  <c r="F24" i="33"/>
  <c r="E24" i="33"/>
  <c r="D24" i="33"/>
  <c r="C23" i="33"/>
  <c r="C22" i="33"/>
  <c r="G21" i="33"/>
  <c r="C21" i="33"/>
  <c r="G20" i="33"/>
  <c r="C20" i="33"/>
  <c r="C19" i="33"/>
  <c r="C18" i="33"/>
  <c r="C17" i="33"/>
  <c r="C16" i="33"/>
  <c r="G15" i="33"/>
  <c r="C15" i="33"/>
  <c r="C14" i="33"/>
  <c r="C13" i="33"/>
  <c r="C12" i="33"/>
  <c r="C8" i="33"/>
  <c r="S23" i="32"/>
  <c r="Q23" i="32"/>
  <c r="O23" i="32"/>
  <c r="M23" i="32"/>
  <c r="L23" i="32"/>
  <c r="K23" i="32"/>
  <c r="J23" i="32"/>
  <c r="I23" i="32"/>
  <c r="G23" i="32"/>
  <c r="E23" i="32"/>
  <c r="U23" i="32" s="1"/>
  <c r="D23" i="32"/>
  <c r="U22" i="32"/>
  <c r="P22" i="32" s="1"/>
  <c r="T22" i="32"/>
  <c r="L22" i="32"/>
  <c r="C22" i="32"/>
  <c r="U21" i="32"/>
  <c r="L21" i="32" s="1"/>
  <c r="R21" i="32"/>
  <c r="P21" i="32"/>
  <c r="J21" i="32"/>
  <c r="C21" i="32"/>
  <c r="U20" i="32"/>
  <c r="L20" i="32" s="1"/>
  <c r="R20" i="32"/>
  <c r="P20" i="32"/>
  <c r="H20" i="32"/>
  <c r="C20" i="32"/>
  <c r="U19" i="32"/>
  <c r="L19" i="32" s="1"/>
  <c r="R19" i="32"/>
  <c r="N19" i="32"/>
  <c r="H19" i="32"/>
  <c r="C19" i="32"/>
  <c r="V18" i="32"/>
  <c r="U18" i="32"/>
  <c r="P18" i="32" s="1"/>
  <c r="T18" i="32"/>
  <c r="R18" i="32"/>
  <c r="N18" i="32"/>
  <c r="L18" i="32"/>
  <c r="H18" i="32"/>
  <c r="F18" i="32"/>
  <c r="C18" i="32"/>
  <c r="V17" i="32"/>
  <c r="U17" i="32"/>
  <c r="P17" i="32" s="1"/>
  <c r="T17" i="32"/>
  <c r="R17" i="32"/>
  <c r="N17" i="32"/>
  <c r="J17" i="32"/>
  <c r="H17" i="32"/>
  <c r="F17" i="32"/>
  <c r="C17" i="32"/>
  <c r="V16" i="32"/>
  <c r="U16" i="32"/>
  <c r="T16" i="32"/>
  <c r="R16" i="32"/>
  <c r="P16" i="32"/>
  <c r="N16" i="32"/>
  <c r="L16" i="32"/>
  <c r="J16" i="32"/>
  <c r="H16" i="32"/>
  <c r="F16" i="32"/>
  <c r="C16" i="32"/>
  <c r="U15" i="32"/>
  <c r="C15" i="32"/>
  <c r="U14" i="32"/>
  <c r="T14" i="32"/>
  <c r="P14" i="32"/>
  <c r="L14" i="32"/>
  <c r="J14" i="32"/>
  <c r="F14" i="32"/>
  <c r="C14" i="32"/>
  <c r="U13" i="32"/>
  <c r="P13" i="32"/>
  <c r="C13" i="32"/>
  <c r="U12" i="32"/>
  <c r="P12" i="32"/>
  <c r="C12" i="32"/>
  <c r="U11" i="32"/>
  <c r="C11" i="32"/>
  <c r="C7" i="32"/>
  <c r="H5" i="32"/>
  <c r="H4" i="32"/>
  <c r="L24" i="31"/>
  <c r="K24" i="31"/>
  <c r="I24" i="31"/>
  <c r="J24" i="31" s="1"/>
  <c r="G24" i="31"/>
  <c r="H24" i="31" s="1"/>
  <c r="F24" i="31"/>
  <c r="E24" i="31"/>
  <c r="D24" i="31"/>
  <c r="L23" i="31"/>
  <c r="J23" i="31"/>
  <c r="H23" i="31"/>
  <c r="F23" i="31"/>
  <c r="C23" i="31"/>
  <c r="L22" i="31"/>
  <c r="J22" i="31"/>
  <c r="H22" i="31"/>
  <c r="F22" i="31"/>
  <c r="C22" i="31"/>
  <c r="L21" i="31"/>
  <c r="J21" i="31"/>
  <c r="H21" i="31"/>
  <c r="F21" i="31"/>
  <c r="C21" i="31"/>
  <c r="L20" i="31"/>
  <c r="J20" i="31"/>
  <c r="H20" i="31"/>
  <c r="F20" i="31"/>
  <c r="C20" i="31"/>
  <c r="L19" i="31"/>
  <c r="J19" i="31"/>
  <c r="H19" i="31"/>
  <c r="F19" i="31"/>
  <c r="C19" i="31"/>
  <c r="L18" i="31"/>
  <c r="J18" i="31"/>
  <c r="H18" i="31"/>
  <c r="F18" i="31"/>
  <c r="C18" i="31"/>
  <c r="L17" i="31"/>
  <c r="J17" i="31"/>
  <c r="H17" i="31"/>
  <c r="F17" i="31"/>
  <c r="C17" i="31"/>
  <c r="L16" i="31"/>
  <c r="J16" i="31"/>
  <c r="H16" i="31"/>
  <c r="F16" i="31"/>
  <c r="C16" i="31"/>
  <c r="L15" i="31"/>
  <c r="J15" i="31"/>
  <c r="H15" i="31"/>
  <c r="F15" i="31"/>
  <c r="C15" i="31"/>
  <c r="L14" i="31"/>
  <c r="J14" i="31"/>
  <c r="H14" i="31"/>
  <c r="F14" i="31"/>
  <c r="C14" i="31"/>
  <c r="L13" i="31"/>
  <c r="J13" i="31"/>
  <c r="H13" i="31"/>
  <c r="F13" i="31"/>
  <c r="C13" i="31"/>
  <c r="L12" i="31"/>
  <c r="J12" i="31"/>
  <c r="H12" i="31"/>
  <c r="F12" i="31"/>
  <c r="C12" i="31"/>
  <c r="C8" i="31"/>
  <c r="E6" i="31"/>
  <c r="E5" i="31"/>
  <c r="AC23" i="30"/>
  <c r="AA23" i="30"/>
  <c r="Y23" i="30"/>
  <c r="W23" i="30"/>
  <c r="S23" i="30"/>
  <c r="Q23" i="30"/>
  <c r="O23" i="30"/>
  <c r="M23" i="30"/>
  <c r="K23" i="30"/>
  <c r="I23" i="30"/>
  <c r="G23" i="30"/>
  <c r="E23" i="30"/>
  <c r="D23" i="30"/>
  <c r="AD22" i="30"/>
  <c r="AB22" i="30"/>
  <c r="Z22" i="30"/>
  <c r="X22" i="30"/>
  <c r="V22" i="30"/>
  <c r="U22" i="30"/>
  <c r="T22" i="30"/>
  <c r="R22" i="30"/>
  <c r="P22" i="30"/>
  <c r="N22" i="30"/>
  <c r="L22" i="30"/>
  <c r="J22" i="30"/>
  <c r="H22" i="30"/>
  <c r="F22" i="30"/>
  <c r="U21" i="30"/>
  <c r="P21" i="30"/>
  <c r="AD20" i="30"/>
  <c r="Z20" i="30"/>
  <c r="V20" i="30"/>
  <c r="U20" i="30"/>
  <c r="R20" i="30"/>
  <c r="P20" i="30"/>
  <c r="L20" i="30"/>
  <c r="F20" i="30"/>
  <c r="AD19" i="30"/>
  <c r="AB19" i="30"/>
  <c r="Z19" i="30"/>
  <c r="V19" i="30"/>
  <c r="U19" i="30"/>
  <c r="X19" i="30" s="1"/>
  <c r="T19" i="30"/>
  <c r="R19" i="30"/>
  <c r="P19" i="30"/>
  <c r="N19" i="30"/>
  <c r="L19" i="30"/>
  <c r="H19" i="30"/>
  <c r="F19" i="30"/>
  <c r="AD18" i="30"/>
  <c r="AB18" i="30"/>
  <c r="Z18" i="30"/>
  <c r="X18" i="30"/>
  <c r="V18" i="30"/>
  <c r="U18" i="30"/>
  <c r="T18" i="30"/>
  <c r="R18" i="30"/>
  <c r="P18" i="30"/>
  <c r="N18" i="30"/>
  <c r="L18" i="30"/>
  <c r="J18" i="30"/>
  <c r="H18" i="30"/>
  <c r="F18" i="30"/>
  <c r="Z17" i="30"/>
  <c r="X17" i="30"/>
  <c r="U17" i="30"/>
  <c r="T17" i="30" s="1"/>
  <c r="P17" i="30"/>
  <c r="L17" i="30"/>
  <c r="J17" i="30"/>
  <c r="AD16" i="30"/>
  <c r="Z16" i="30"/>
  <c r="V16" i="30"/>
  <c r="U16" i="30"/>
  <c r="T16" i="30"/>
  <c r="R16" i="30"/>
  <c r="P16" i="30"/>
  <c r="L16" i="30"/>
  <c r="H16" i="30"/>
  <c r="F16" i="30"/>
  <c r="AD15" i="30"/>
  <c r="AB15" i="30"/>
  <c r="Z15" i="30"/>
  <c r="V15" i="30"/>
  <c r="U15" i="30"/>
  <c r="X15" i="30" s="1"/>
  <c r="T15" i="30"/>
  <c r="R15" i="30"/>
  <c r="P15" i="30"/>
  <c r="N15" i="30"/>
  <c r="L15" i="30"/>
  <c r="H15" i="30"/>
  <c r="F15" i="30"/>
  <c r="AD14" i="30"/>
  <c r="AB14" i="30"/>
  <c r="Z14" i="30"/>
  <c r="X14" i="30"/>
  <c r="V14" i="30"/>
  <c r="U14" i="30"/>
  <c r="T14" i="30"/>
  <c r="R14" i="30"/>
  <c r="P14" i="30"/>
  <c r="N14" i="30"/>
  <c r="L14" i="30"/>
  <c r="J14" i="30"/>
  <c r="H14" i="30"/>
  <c r="F14" i="30"/>
  <c r="U13" i="30"/>
  <c r="X13" i="30" s="1"/>
  <c r="Z12" i="30"/>
  <c r="U12" i="30"/>
  <c r="T12" i="30" s="1"/>
  <c r="R12" i="30"/>
  <c r="P12" i="30"/>
  <c r="L12" i="30"/>
  <c r="F12" i="30"/>
  <c r="AD11" i="30"/>
  <c r="AB11" i="30"/>
  <c r="Z11" i="30"/>
  <c r="V11" i="30"/>
  <c r="U11" i="30"/>
  <c r="X11" i="30" s="1"/>
  <c r="T11" i="30"/>
  <c r="R11" i="30"/>
  <c r="P11" i="30"/>
  <c r="N11" i="30"/>
  <c r="L11" i="30"/>
  <c r="H11" i="30"/>
  <c r="F11" i="30"/>
  <c r="C7" i="30"/>
  <c r="O5" i="30"/>
  <c r="O4" i="30"/>
  <c r="G22" i="29"/>
  <c r="E22" i="29"/>
  <c r="D22" i="29"/>
  <c r="H21" i="29"/>
  <c r="F21" i="29"/>
  <c r="H20" i="29"/>
  <c r="F20" i="29"/>
  <c r="H19" i="29"/>
  <c r="F19" i="29"/>
  <c r="H18" i="29"/>
  <c r="F18" i="29"/>
  <c r="H17" i="29"/>
  <c r="F17" i="29"/>
  <c r="H16" i="29"/>
  <c r="F16" i="29"/>
  <c r="H15" i="29"/>
  <c r="F15" i="29"/>
  <c r="C15" i="29"/>
  <c r="H14" i="29"/>
  <c r="F14" i="29"/>
  <c r="H13" i="29"/>
  <c r="F13" i="29"/>
  <c r="C13" i="29"/>
  <c r="H12" i="29"/>
  <c r="F12" i="29"/>
  <c r="H11" i="29"/>
  <c r="F11" i="29"/>
  <c r="H10" i="29"/>
  <c r="F10" i="29"/>
  <c r="C7" i="29"/>
  <c r="D5" i="29"/>
  <c r="D4" i="29"/>
  <c r="N13" i="28"/>
  <c r="L13" i="28"/>
  <c r="J13" i="28"/>
  <c r="H13" i="28"/>
  <c r="F13" i="28"/>
  <c r="N11" i="28"/>
  <c r="L11" i="28"/>
  <c r="J11" i="28"/>
  <c r="H11" i="28"/>
  <c r="F11" i="28"/>
  <c r="B7" i="28"/>
  <c r="F5" i="28"/>
  <c r="F4" i="28"/>
  <c r="N13" i="27"/>
  <c r="L13" i="27"/>
  <c r="J13" i="27"/>
  <c r="H13" i="27"/>
  <c r="E13" i="27"/>
  <c r="F13" i="27" s="1"/>
  <c r="N11" i="27"/>
  <c r="L11" i="27"/>
  <c r="J11" i="27"/>
  <c r="H11" i="27"/>
  <c r="F11" i="27"/>
  <c r="C11" i="27"/>
  <c r="B7" i="27"/>
  <c r="F5" i="27"/>
  <c r="F4" i="27"/>
  <c r="P13" i="26"/>
  <c r="N13" i="26"/>
  <c r="L13" i="26"/>
  <c r="J13" i="26"/>
  <c r="H13" i="26"/>
  <c r="E13" i="26"/>
  <c r="F13" i="26" s="1"/>
  <c r="P11" i="26"/>
  <c r="N11" i="26"/>
  <c r="L11" i="26"/>
  <c r="J11" i="26"/>
  <c r="H11" i="26"/>
  <c r="F11" i="26"/>
  <c r="B7" i="26"/>
  <c r="G5" i="26"/>
  <c r="G4" i="26"/>
  <c r="R23" i="25"/>
  <c r="P23" i="25"/>
  <c r="N23" i="25"/>
  <c r="L23" i="25"/>
  <c r="K23" i="25"/>
  <c r="S23" i="25" s="1"/>
  <c r="I23" i="25"/>
  <c r="J23" i="25" s="1"/>
  <c r="G23" i="25"/>
  <c r="H23" i="25" s="1"/>
  <c r="E23" i="25"/>
  <c r="F23" i="25" s="1"/>
  <c r="D23" i="25"/>
  <c r="S22" i="25"/>
  <c r="R22" i="25"/>
  <c r="Q22" i="25"/>
  <c r="P22" i="25"/>
  <c r="O22" i="25"/>
  <c r="N22" i="25"/>
  <c r="M22" i="25"/>
  <c r="J22" i="25"/>
  <c r="H22" i="25"/>
  <c r="F22" i="25"/>
  <c r="C22" i="25"/>
  <c r="R21" i="25"/>
  <c r="S21" i="25" s="1"/>
  <c r="P21" i="25"/>
  <c r="Q21" i="25" s="1"/>
  <c r="N21" i="25"/>
  <c r="O21" i="25" s="1"/>
  <c r="M21" i="25"/>
  <c r="J21" i="25"/>
  <c r="H21" i="25"/>
  <c r="F21" i="25"/>
  <c r="S20" i="25"/>
  <c r="R20" i="25"/>
  <c r="P20" i="25"/>
  <c r="Q20" i="25" s="1"/>
  <c r="N20" i="25"/>
  <c r="O20" i="25" s="1"/>
  <c r="M20" i="25"/>
  <c r="J20" i="25"/>
  <c r="H20" i="25"/>
  <c r="F20" i="25"/>
  <c r="S19" i="25"/>
  <c r="R19" i="25"/>
  <c r="Q19" i="25"/>
  <c r="P19" i="25"/>
  <c r="O19" i="25"/>
  <c r="N19" i="25"/>
  <c r="M19" i="25"/>
  <c r="J19" i="25"/>
  <c r="H19" i="25"/>
  <c r="F19" i="25"/>
  <c r="C19" i="25"/>
  <c r="R18" i="25"/>
  <c r="S18" i="25" s="1"/>
  <c r="Q18" i="25"/>
  <c r="P18" i="25"/>
  <c r="N18" i="25"/>
  <c r="O18" i="25" s="1"/>
  <c r="M18" i="25"/>
  <c r="J18" i="25"/>
  <c r="H18" i="25"/>
  <c r="F18" i="25"/>
  <c r="R17" i="25"/>
  <c r="S17" i="25" s="1"/>
  <c r="P17" i="25"/>
  <c r="Q17" i="25" s="1"/>
  <c r="N17" i="25"/>
  <c r="O17" i="25" s="1"/>
  <c r="M17" i="25"/>
  <c r="J17" i="25"/>
  <c r="H17" i="25"/>
  <c r="F17" i="25"/>
  <c r="S16" i="25"/>
  <c r="R16" i="25"/>
  <c r="Q16" i="25"/>
  <c r="P16" i="25"/>
  <c r="O16" i="25"/>
  <c r="N16" i="25"/>
  <c r="M16" i="25"/>
  <c r="J16" i="25"/>
  <c r="H16" i="25"/>
  <c r="F16" i="25"/>
  <c r="C16" i="25"/>
  <c r="R15" i="25"/>
  <c r="S15" i="25" s="1"/>
  <c r="P15" i="25"/>
  <c r="Q15" i="25" s="1"/>
  <c r="N15" i="25"/>
  <c r="O15" i="25" s="1"/>
  <c r="M15" i="25"/>
  <c r="J15" i="25"/>
  <c r="H15" i="25"/>
  <c r="F15" i="25"/>
  <c r="S14" i="25"/>
  <c r="R14" i="25"/>
  <c r="P14" i="25"/>
  <c r="Q14" i="25" s="1"/>
  <c r="O14" i="25"/>
  <c r="N14" i="25"/>
  <c r="M14" i="25"/>
  <c r="J14" i="25"/>
  <c r="H14" i="25"/>
  <c r="F14" i="25"/>
  <c r="R13" i="25"/>
  <c r="S13" i="25" s="1"/>
  <c r="P13" i="25"/>
  <c r="Q13" i="25" s="1"/>
  <c r="N13" i="25"/>
  <c r="O13" i="25" s="1"/>
  <c r="M13" i="25"/>
  <c r="J13" i="25"/>
  <c r="H13" i="25"/>
  <c r="F13" i="25"/>
  <c r="C13" i="25"/>
  <c r="S12" i="25"/>
  <c r="R12" i="25"/>
  <c r="P12" i="25"/>
  <c r="Q12" i="25" s="1"/>
  <c r="N12" i="25"/>
  <c r="O12" i="25" s="1"/>
  <c r="M12" i="25"/>
  <c r="J12" i="25"/>
  <c r="H12" i="25"/>
  <c r="F12" i="25"/>
  <c r="S11" i="25"/>
  <c r="R11" i="25"/>
  <c r="P11" i="25"/>
  <c r="Q11" i="25" s="1"/>
  <c r="O11" i="25"/>
  <c r="N11" i="25"/>
  <c r="M11" i="25"/>
  <c r="J11" i="25"/>
  <c r="H11" i="25"/>
  <c r="F11" i="25"/>
  <c r="C7" i="25"/>
  <c r="B7" i="25"/>
  <c r="H5" i="25"/>
  <c r="H4" i="25"/>
  <c r="L22" i="24"/>
  <c r="K22" i="24"/>
  <c r="J22" i="24"/>
  <c r="I22" i="24"/>
  <c r="H22" i="24"/>
  <c r="G22" i="24"/>
  <c r="F22" i="24"/>
  <c r="E22" i="24"/>
  <c r="D22" i="24"/>
  <c r="M21" i="24"/>
  <c r="C21" i="24"/>
  <c r="M20" i="24"/>
  <c r="C20" i="24"/>
  <c r="M19" i="24"/>
  <c r="M18" i="24"/>
  <c r="M17" i="24"/>
  <c r="C17" i="24"/>
  <c r="M16" i="24"/>
  <c r="C16" i="24"/>
  <c r="M15" i="24"/>
  <c r="M14" i="24"/>
  <c r="M13" i="24"/>
  <c r="C13" i="24"/>
  <c r="M12" i="24"/>
  <c r="C12" i="24"/>
  <c r="M11" i="24"/>
  <c r="M10" i="24"/>
  <c r="C7" i="24"/>
  <c r="B7" i="24"/>
  <c r="F5" i="24"/>
  <c r="F4" i="24"/>
  <c r="G22" i="23"/>
  <c r="F22" i="23"/>
  <c r="E22" i="23"/>
  <c r="D22" i="23"/>
  <c r="C20" i="23"/>
  <c r="C14" i="23"/>
  <c r="C12" i="23"/>
  <c r="C7" i="23"/>
  <c r="B7" i="23"/>
  <c r="E5" i="23"/>
  <c r="E4" i="23"/>
  <c r="K24" i="22"/>
  <c r="H24" i="22"/>
  <c r="E24" i="22"/>
  <c r="E25" i="22" s="1"/>
  <c r="J23" i="22"/>
  <c r="L23" i="22" s="1"/>
  <c r="I23" i="22"/>
  <c r="F23" i="22"/>
  <c r="L22" i="22"/>
  <c r="J22" i="22"/>
  <c r="I22" i="22"/>
  <c r="F22" i="22"/>
  <c r="C22" i="22"/>
  <c r="J21" i="22"/>
  <c r="L21" i="22" s="1"/>
  <c r="I21" i="22"/>
  <c r="F21" i="22"/>
  <c r="L20" i="22"/>
  <c r="J20" i="22"/>
  <c r="I20" i="22"/>
  <c r="F20" i="22"/>
  <c r="J19" i="22"/>
  <c r="L19" i="22" s="1"/>
  <c r="I19" i="22"/>
  <c r="F19" i="22"/>
  <c r="L18" i="22"/>
  <c r="J18" i="22"/>
  <c r="I18" i="22"/>
  <c r="F18" i="22"/>
  <c r="C18" i="22"/>
  <c r="J17" i="22"/>
  <c r="L17" i="22" s="1"/>
  <c r="I17" i="22"/>
  <c r="F17" i="22"/>
  <c r="J16" i="22"/>
  <c r="L16" i="22" s="1"/>
  <c r="I16" i="22"/>
  <c r="F16" i="22"/>
  <c r="C16" i="22"/>
  <c r="J15" i="22"/>
  <c r="L15" i="22" s="1"/>
  <c r="I15" i="22"/>
  <c r="F15" i="22"/>
  <c r="L14" i="22"/>
  <c r="J14" i="22"/>
  <c r="I14" i="22"/>
  <c r="F14" i="22"/>
  <c r="C14" i="22"/>
  <c r="L13" i="22"/>
  <c r="I13" i="22"/>
  <c r="F13" i="22"/>
  <c r="C13" i="22"/>
  <c r="L12" i="22"/>
  <c r="I12" i="22"/>
  <c r="I24" i="22" s="1"/>
  <c r="H25" i="22" s="1"/>
  <c r="F12" i="22"/>
  <c r="C12" i="22"/>
  <c r="C7" i="22"/>
  <c r="B7" i="22"/>
  <c r="F5" i="22"/>
  <c r="F4" i="22"/>
  <c r="C19" i="21"/>
  <c r="C13" i="21"/>
  <c r="B5" i="21"/>
  <c r="B4" i="21"/>
  <c r="C19" i="20"/>
  <c r="B5" i="20"/>
  <c r="B4" i="20"/>
  <c r="M20" i="19"/>
  <c r="L20" i="19"/>
  <c r="N20" i="19" s="1"/>
  <c r="K20" i="19"/>
  <c r="H20" i="19"/>
  <c r="E20" i="19"/>
  <c r="N14" i="19"/>
  <c r="M14" i="19"/>
  <c r="L14" i="19"/>
  <c r="K14" i="19"/>
  <c r="H14" i="19"/>
  <c r="E14" i="19"/>
  <c r="N13" i="19"/>
  <c r="M13" i="19"/>
  <c r="L13" i="19"/>
  <c r="K13" i="19"/>
  <c r="H13" i="19"/>
  <c r="E13" i="19"/>
  <c r="N11" i="19"/>
  <c r="M11" i="19"/>
  <c r="L11" i="19"/>
  <c r="K11" i="19"/>
  <c r="H11" i="19"/>
  <c r="E11" i="19"/>
  <c r="B11" i="19"/>
  <c r="F5" i="19"/>
  <c r="F4" i="19"/>
  <c r="N18" i="18"/>
  <c r="K18" i="18"/>
  <c r="H18" i="18"/>
  <c r="E18" i="18"/>
  <c r="N17" i="18"/>
  <c r="K17" i="18"/>
  <c r="H17" i="18"/>
  <c r="E17" i="18"/>
  <c r="N14" i="18"/>
  <c r="K14" i="18"/>
  <c r="H14" i="18"/>
  <c r="E14" i="18"/>
  <c r="N13" i="18"/>
  <c r="K13" i="18"/>
  <c r="H13" i="18"/>
  <c r="E13" i="18"/>
  <c r="N11" i="18"/>
  <c r="K11" i="18"/>
  <c r="H11" i="18"/>
  <c r="E11" i="18"/>
  <c r="B11" i="18"/>
  <c r="N10" i="18"/>
  <c r="K10" i="18"/>
  <c r="H10" i="18"/>
  <c r="E10" i="18"/>
  <c r="B10" i="18"/>
  <c r="E5" i="18"/>
  <c r="E4" i="18"/>
  <c r="K22" i="17"/>
  <c r="J22" i="17"/>
  <c r="I22" i="17"/>
  <c r="H22" i="17"/>
  <c r="E22" i="17"/>
  <c r="J21" i="17"/>
  <c r="I21" i="17"/>
  <c r="K21" i="17" s="1"/>
  <c r="H21" i="17"/>
  <c r="E21" i="17"/>
  <c r="K18" i="17"/>
  <c r="J18" i="17"/>
  <c r="I18" i="17"/>
  <c r="H18" i="17"/>
  <c r="E18" i="17"/>
  <c r="J17" i="17"/>
  <c r="K17" i="17" s="1"/>
  <c r="I17" i="17"/>
  <c r="H17" i="17"/>
  <c r="E17" i="17"/>
  <c r="K14" i="17"/>
  <c r="J14" i="17"/>
  <c r="I14" i="17"/>
  <c r="H14" i="17"/>
  <c r="E14" i="17"/>
  <c r="J13" i="17"/>
  <c r="I13" i="17"/>
  <c r="H13" i="17"/>
  <c r="E13" i="17"/>
  <c r="J12" i="17"/>
  <c r="I12" i="17"/>
  <c r="K12" i="17" s="1"/>
  <c r="H12" i="17"/>
  <c r="E12" i="17"/>
  <c r="B12" i="17"/>
  <c r="K11" i="17"/>
  <c r="J11" i="17"/>
  <c r="I11" i="17"/>
  <c r="H11" i="17"/>
  <c r="E11" i="17"/>
  <c r="B11" i="17"/>
  <c r="E5" i="17"/>
  <c r="D5" i="17"/>
  <c r="D4" i="17"/>
  <c r="K19" i="16"/>
  <c r="H19" i="16"/>
  <c r="E19" i="16"/>
  <c r="K18" i="16"/>
  <c r="H18" i="16"/>
  <c r="E18" i="16"/>
  <c r="K14" i="16"/>
  <c r="H14" i="16"/>
  <c r="E14" i="16"/>
  <c r="K11" i="16"/>
  <c r="H11" i="16"/>
  <c r="E11" i="16"/>
  <c r="B11" i="16"/>
  <c r="K10" i="16"/>
  <c r="H10" i="16"/>
  <c r="E10" i="16"/>
  <c r="B10" i="16"/>
  <c r="E5" i="16"/>
  <c r="E4" i="16"/>
  <c r="E25" i="15"/>
  <c r="E24" i="15"/>
  <c r="E22" i="15"/>
  <c r="E21" i="15"/>
  <c r="E20" i="15"/>
  <c r="E18" i="15"/>
  <c r="E17" i="15"/>
  <c r="E16" i="15"/>
  <c r="E15" i="15"/>
  <c r="E14" i="15"/>
  <c r="E13" i="15"/>
  <c r="E12" i="15"/>
  <c r="E11" i="15"/>
  <c r="B11" i="15"/>
  <c r="E10" i="15"/>
  <c r="B10" i="15"/>
  <c r="D5" i="15"/>
  <c r="C5" i="15"/>
  <c r="C4" i="15"/>
  <c r="S20" i="14"/>
  <c r="R20" i="14"/>
  <c r="C62" i="1" s="1"/>
  <c r="Q20" i="14"/>
  <c r="N20" i="14"/>
  <c r="J20" i="14"/>
  <c r="K20" i="14" s="1"/>
  <c r="I20" i="14"/>
  <c r="H20" i="14"/>
  <c r="E20" i="14"/>
  <c r="S19" i="14"/>
  <c r="R19" i="14"/>
  <c r="T19" i="14" s="1"/>
  <c r="Q19" i="14"/>
  <c r="N19" i="14"/>
  <c r="J19" i="14"/>
  <c r="I19" i="14"/>
  <c r="H19" i="14"/>
  <c r="E19" i="14"/>
  <c r="S15" i="14"/>
  <c r="R15" i="14"/>
  <c r="Q15" i="14"/>
  <c r="N15" i="14"/>
  <c r="J15" i="14"/>
  <c r="K15" i="14" s="1"/>
  <c r="I15" i="14"/>
  <c r="H15" i="14"/>
  <c r="E15" i="14"/>
  <c r="S13" i="14"/>
  <c r="R13" i="14"/>
  <c r="Q13" i="14"/>
  <c r="N13" i="14"/>
  <c r="J13" i="14"/>
  <c r="I13" i="14"/>
  <c r="H13" i="14"/>
  <c r="E13" i="14"/>
  <c r="T12" i="14"/>
  <c r="S12" i="14"/>
  <c r="R12" i="14"/>
  <c r="Q12" i="14"/>
  <c r="N12" i="14"/>
  <c r="J12" i="14"/>
  <c r="I12" i="14"/>
  <c r="H12" i="14"/>
  <c r="E12" i="14"/>
  <c r="T11" i="14"/>
  <c r="S11" i="14"/>
  <c r="R11" i="14"/>
  <c r="Q11" i="14"/>
  <c r="N11" i="14"/>
  <c r="J11" i="14"/>
  <c r="I11" i="14"/>
  <c r="H11" i="14"/>
  <c r="E11" i="14"/>
  <c r="S10" i="14"/>
  <c r="R10" i="14"/>
  <c r="T10" i="14" s="1"/>
  <c r="Q10" i="14"/>
  <c r="N10" i="14"/>
  <c r="J10" i="14"/>
  <c r="I10" i="14"/>
  <c r="H10" i="14"/>
  <c r="E10" i="14"/>
  <c r="B10" i="14"/>
  <c r="H5" i="14"/>
  <c r="H4" i="14"/>
  <c r="I23" i="13"/>
  <c r="F23" i="13"/>
  <c r="D23" i="13"/>
  <c r="H22" i="13"/>
  <c r="G22" i="13" s="1"/>
  <c r="C22" i="13"/>
  <c r="C21" i="29" s="1"/>
  <c r="H21" i="13"/>
  <c r="G21" i="13" s="1"/>
  <c r="C21" i="13"/>
  <c r="C20" i="29" s="1"/>
  <c r="H20" i="13"/>
  <c r="G20" i="13" s="1"/>
  <c r="C20" i="13"/>
  <c r="C21" i="22" s="1"/>
  <c r="H19" i="13"/>
  <c r="G19" i="13" s="1"/>
  <c r="E19" i="13"/>
  <c r="C19" i="13"/>
  <c r="C18" i="23" s="1"/>
  <c r="H18" i="13"/>
  <c r="G18" i="13" s="1"/>
  <c r="C18" i="13"/>
  <c r="H17" i="13"/>
  <c r="G17" i="13" s="1"/>
  <c r="C17" i="13"/>
  <c r="C16" i="23" s="1"/>
  <c r="H16" i="13"/>
  <c r="G16" i="13" s="1"/>
  <c r="C16" i="13"/>
  <c r="H15" i="13"/>
  <c r="G15" i="13" s="1"/>
  <c r="C15" i="13"/>
  <c r="C14" i="29" s="1"/>
  <c r="H14" i="13"/>
  <c r="G14" i="13" s="1"/>
  <c r="C14" i="13"/>
  <c r="C13" i="23" s="1"/>
  <c r="H13" i="13"/>
  <c r="G13" i="13" s="1"/>
  <c r="C13" i="13"/>
  <c r="H12" i="13"/>
  <c r="G12" i="13" s="1"/>
  <c r="C12" i="13"/>
  <c r="H11" i="13"/>
  <c r="E11" i="13"/>
  <c r="C11" i="13"/>
  <c r="C10" i="23" s="1"/>
  <c r="B11" i="13"/>
  <c r="E5" i="13"/>
  <c r="E4" i="13"/>
  <c r="D15" i="12"/>
  <c r="D14" i="12"/>
  <c r="B5" i="12"/>
  <c r="B4" i="12"/>
  <c r="D51" i="11"/>
  <c r="D50" i="11"/>
  <c r="D49" i="11"/>
  <c r="B5" i="11"/>
  <c r="C4" i="11"/>
  <c r="B4" i="11"/>
  <c r="D15" i="10"/>
  <c r="D14" i="10"/>
  <c r="D13" i="10"/>
  <c r="K13" i="9"/>
  <c r="D42" i="1" s="1"/>
  <c r="J13" i="9"/>
  <c r="C42" i="1" s="1"/>
  <c r="H13" i="9"/>
  <c r="G13" i="9"/>
  <c r="E13" i="9"/>
  <c r="D13" i="9"/>
  <c r="C13" i="9"/>
  <c r="L12" i="9"/>
  <c r="I12" i="9"/>
  <c r="F12" i="9"/>
  <c r="L11" i="9"/>
  <c r="I11" i="9"/>
  <c r="F11" i="9"/>
  <c r="L10" i="9"/>
  <c r="I10" i="9"/>
  <c r="F10" i="9"/>
  <c r="I5" i="9"/>
  <c r="I4" i="9"/>
  <c r="F12" i="8"/>
  <c r="E12" i="8"/>
  <c r="D11" i="8"/>
  <c r="C11" i="8"/>
  <c r="B11" i="8"/>
  <c r="D10" i="8"/>
  <c r="C10" i="8"/>
  <c r="B10" i="8"/>
  <c r="D9" i="8"/>
  <c r="C9" i="8"/>
  <c r="B9" i="8"/>
  <c r="F5" i="8"/>
  <c r="E5" i="8"/>
  <c r="E4" i="8"/>
  <c r="D13" i="7"/>
  <c r="C13" i="7"/>
  <c r="E36" i="1" s="1"/>
  <c r="C5" i="7"/>
  <c r="C4" i="7"/>
  <c r="J49" i="6"/>
  <c r="I49" i="6"/>
  <c r="G49" i="6"/>
  <c r="F49" i="6"/>
  <c r="D49" i="6"/>
  <c r="C49" i="6"/>
  <c r="K48" i="6"/>
  <c r="H48" i="6"/>
  <c r="E48" i="6"/>
  <c r="K47" i="6"/>
  <c r="H47" i="6"/>
  <c r="E47" i="6"/>
  <c r="K45" i="6"/>
  <c r="H45" i="6"/>
  <c r="E45" i="6"/>
  <c r="K44" i="6"/>
  <c r="H44" i="6"/>
  <c r="E44" i="6"/>
  <c r="K42" i="6"/>
  <c r="H42" i="6"/>
  <c r="E42" i="6"/>
  <c r="K41" i="6"/>
  <c r="H41" i="6"/>
  <c r="E41" i="6"/>
  <c r="K39" i="6"/>
  <c r="H39" i="6"/>
  <c r="E39" i="6"/>
  <c r="K38" i="6"/>
  <c r="H38" i="6"/>
  <c r="E38" i="6"/>
  <c r="J35" i="6"/>
  <c r="I35" i="6"/>
  <c r="G35" i="6"/>
  <c r="F35" i="6"/>
  <c r="D35" i="6"/>
  <c r="C35" i="6"/>
  <c r="H31" i="6"/>
  <c r="E31" i="6"/>
  <c r="K30" i="6"/>
  <c r="H30" i="6"/>
  <c r="E30" i="6"/>
  <c r="K29" i="6"/>
  <c r="H29" i="6"/>
  <c r="E29" i="6"/>
  <c r="K28" i="6"/>
  <c r="H28" i="6"/>
  <c r="E28" i="6"/>
  <c r="K26" i="6"/>
  <c r="H26" i="6"/>
  <c r="E26" i="6"/>
  <c r="K25" i="6"/>
  <c r="H25" i="6"/>
  <c r="E25" i="6"/>
  <c r="K23" i="6"/>
  <c r="E23" i="6"/>
  <c r="K22" i="6"/>
  <c r="H22" i="6"/>
  <c r="E22" i="6"/>
  <c r="K21" i="6"/>
  <c r="H21" i="6"/>
  <c r="E21" i="6"/>
  <c r="K19" i="6"/>
  <c r="H19" i="6"/>
  <c r="E19" i="6"/>
  <c r="K18" i="6"/>
  <c r="H18" i="6"/>
  <c r="E18" i="6"/>
  <c r="K16" i="6"/>
  <c r="H16" i="6"/>
  <c r="E16" i="6"/>
  <c r="G12" i="6"/>
  <c r="G13" i="6" s="1"/>
  <c r="D40" i="1" s="1"/>
  <c r="D12" i="6"/>
  <c r="D13" i="6" s="1"/>
  <c r="D39" i="1" s="1"/>
  <c r="K11" i="6"/>
  <c r="H11" i="6"/>
  <c r="E11" i="6"/>
  <c r="E5" i="6"/>
  <c r="E4" i="6"/>
  <c r="J40" i="5"/>
  <c r="J26" i="5"/>
  <c r="J25" i="5"/>
  <c r="J22" i="5"/>
  <c r="J20" i="5"/>
  <c r="E34" i="1" s="1"/>
  <c r="J18" i="5"/>
  <c r="J17" i="5"/>
  <c r="J15" i="5"/>
  <c r="J14" i="5"/>
  <c r="D5" i="5"/>
  <c r="D4" i="5"/>
  <c r="H22" i="4"/>
  <c r="E23" i="1" s="1"/>
  <c r="G22" i="4"/>
  <c r="F22" i="4"/>
  <c r="E22" i="4"/>
  <c r="H21" i="4"/>
  <c r="G21" i="4"/>
  <c r="F21" i="4"/>
  <c r="E21" i="4"/>
  <c r="H20" i="4"/>
  <c r="G20" i="4"/>
  <c r="F20" i="4"/>
  <c r="E20" i="4"/>
  <c r="H19" i="4"/>
  <c r="G19" i="4"/>
  <c r="F19" i="4"/>
  <c r="E19" i="4"/>
  <c r="H18" i="4"/>
  <c r="E19" i="1" s="1"/>
  <c r="G18" i="4"/>
  <c r="F18" i="4"/>
  <c r="E18" i="4"/>
  <c r="H17" i="4"/>
  <c r="G17" i="4"/>
  <c r="F17" i="4"/>
  <c r="E17" i="4"/>
  <c r="H16" i="4"/>
  <c r="E17" i="1" s="1"/>
  <c r="G16" i="4"/>
  <c r="F16" i="4"/>
  <c r="E16" i="4"/>
  <c r="H15" i="4"/>
  <c r="G15" i="4"/>
  <c r="F15" i="4"/>
  <c r="E15" i="4"/>
  <c r="H14" i="4"/>
  <c r="G14" i="4"/>
  <c r="F14" i="4"/>
  <c r="E14" i="4"/>
  <c r="H12" i="4"/>
  <c r="G12" i="4"/>
  <c r="F12" i="4"/>
  <c r="E12" i="4"/>
  <c r="E11" i="4"/>
  <c r="C6" i="4"/>
  <c r="C5" i="4"/>
  <c r="F26" i="3"/>
  <c r="E14" i="1" s="1"/>
  <c r="D26" i="3"/>
  <c r="K25" i="65" s="1"/>
  <c r="D159" i="1" s="1"/>
  <c r="C26" i="3"/>
  <c r="J25" i="65" s="1"/>
  <c r="C159" i="1" s="1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16" i="3"/>
  <c r="E16" i="3"/>
  <c r="F15" i="3"/>
  <c r="E15" i="3"/>
  <c r="F14" i="3"/>
  <c r="E14" i="3"/>
  <c r="F13" i="3"/>
  <c r="E13" i="3"/>
  <c r="F12" i="3"/>
  <c r="E12" i="3"/>
  <c r="F11" i="3"/>
  <c r="E11" i="3"/>
  <c r="F10" i="3"/>
  <c r="E10" i="3"/>
  <c r="E27" i="3" s="1"/>
  <c r="C5" i="3"/>
  <c r="C4" i="3"/>
  <c r="H24" i="2"/>
  <c r="G24" i="2"/>
  <c r="J24" i="2" s="1"/>
  <c r="E12" i="1" s="1"/>
  <c r="E24" i="2"/>
  <c r="F24" i="2" s="1"/>
  <c r="E9" i="1" s="1"/>
  <c r="D24" i="2"/>
  <c r="C24" i="2"/>
  <c r="J23" i="2"/>
  <c r="I23" i="2"/>
  <c r="F23" i="2"/>
  <c r="J22" i="2"/>
  <c r="I22" i="2"/>
  <c r="F22" i="2"/>
  <c r="J21" i="2"/>
  <c r="I21" i="2"/>
  <c r="F21" i="2"/>
  <c r="J20" i="2"/>
  <c r="I20" i="2"/>
  <c r="F20" i="2"/>
  <c r="J19" i="2"/>
  <c r="I19" i="2"/>
  <c r="F19" i="2"/>
  <c r="J18" i="2"/>
  <c r="I18" i="2"/>
  <c r="F18" i="2"/>
  <c r="J17" i="2"/>
  <c r="I17" i="2"/>
  <c r="F17" i="2"/>
  <c r="J16" i="2"/>
  <c r="I16" i="2"/>
  <c r="F16" i="2"/>
  <c r="J15" i="2"/>
  <c r="I15" i="2"/>
  <c r="F15" i="2"/>
  <c r="J14" i="2"/>
  <c r="I14" i="2"/>
  <c r="F14" i="2"/>
  <c r="J13" i="2"/>
  <c r="I13" i="2"/>
  <c r="F13" i="2"/>
  <c r="J12" i="2"/>
  <c r="I12" i="2"/>
  <c r="F12" i="2"/>
  <c r="F6" i="2"/>
  <c r="I5" i="36" s="1"/>
  <c r="F5" i="2"/>
  <c r="D5" i="4" s="1"/>
  <c r="E216" i="1"/>
  <c r="E214" i="1"/>
  <c r="E213" i="1"/>
  <c r="E212" i="1"/>
  <c r="E210" i="1"/>
  <c r="E209" i="1"/>
  <c r="E208" i="1"/>
  <c r="E203" i="1"/>
  <c r="D199" i="1"/>
  <c r="D198" i="1"/>
  <c r="D197" i="1"/>
  <c r="D196" i="1"/>
  <c r="D194" i="1"/>
  <c r="C194" i="1"/>
  <c r="E191" i="1"/>
  <c r="E190" i="1"/>
  <c r="E189" i="1"/>
  <c r="E188" i="1"/>
  <c r="E187" i="1"/>
  <c r="D187" i="1"/>
  <c r="C187" i="1"/>
  <c r="D186" i="1"/>
  <c r="C186" i="1"/>
  <c r="E185" i="1"/>
  <c r="E184" i="1"/>
  <c r="D182" i="1"/>
  <c r="C182" i="1"/>
  <c r="E178" i="1"/>
  <c r="E176" i="1"/>
  <c r="D176" i="1"/>
  <c r="C176" i="1"/>
  <c r="E175" i="1"/>
  <c r="D175" i="1"/>
  <c r="C175" i="1"/>
  <c r="E174" i="1"/>
  <c r="D173" i="1"/>
  <c r="C173" i="1"/>
  <c r="E172" i="1"/>
  <c r="D172" i="1"/>
  <c r="C172" i="1"/>
  <c r="E171" i="1"/>
  <c r="E170" i="1"/>
  <c r="D170" i="1"/>
  <c r="C170" i="1"/>
  <c r="E169" i="1"/>
  <c r="E166" i="1"/>
  <c r="E165" i="1"/>
  <c r="E162" i="1"/>
  <c r="E161" i="1"/>
  <c r="E160" i="1"/>
  <c r="E158" i="1"/>
  <c r="D158" i="1"/>
  <c r="C158" i="1"/>
  <c r="E157" i="1"/>
  <c r="E154" i="1"/>
  <c r="E153" i="1"/>
  <c r="E152" i="1"/>
  <c r="D151" i="1"/>
  <c r="C151" i="1"/>
  <c r="E150" i="1"/>
  <c r="E149" i="1"/>
  <c r="C146" i="1"/>
  <c r="D145" i="1"/>
  <c r="E142" i="1"/>
  <c r="D136" i="1"/>
  <c r="E126" i="1"/>
  <c r="D125" i="1"/>
  <c r="C125" i="1"/>
  <c r="E122" i="1"/>
  <c r="E121" i="1"/>
  <c r="E120" i="1"/>
  <c r="E119" i="1"/>
  <c r="D119" i="1"/>
  <c r="C119" i="1"/>
  <c r="E118" i="1"/>
  <c r="D118" i="1"/>
  <c r="C118" i="1"/>
  <c r="E117" i="1"/>
  <c r="E115" i="1"/>
  <c r="D110" i="1"/>
  <c r="D109" i="1"/>
  <c r="C109" i="1"/>
  <c r="D97" i="1"/>
  <c r="D89" i="1"/>
  <c r="E77" i="1"/>
  <c r="D77" i="1"/>
  <c r="C77" i="1"/>
  <c r="E76" i="1"/>
  <c r="D76" i="1"/>
  <c r="C76" i="1"/>
  <c r="E75" i="1"/>
  <c r="D75" i="1"/>
  <c r="C75" i="1"/>
  <c r="E74" i="1"/>
  <c r="D74" i="1"/>
  <c r="C74" i="1"/>
  <c r="E73" i="1"/>
  <c r="D73" i="1"/>
  <c r="C73" i="1"/>
  <c r="E72" i="1"/>
  <c r="D72" i="1"/>
  <c r="C72" i="1"/>
  <c r="E71" i="1"/>
  <c r="D71" i="1"/>
  <c r="C71" i="1"/>
  <c r="E70" i="1"/>
  <c r="D70" i="1"/>
  <c r="C70" i="1"/>
  <c r="E69" i="1"/>
  <c r="D69" i="1"/>
  <c r="C69" i="1"/>
  <c r="E68" i="1"/>
  <c r="D68" i="1"/>
  <c r="C68" i="1"/>
  <c r="D66" i="1"/>
  <c r="C66" i="1"/>
  <c r="D64" i="1"/>
  <c r="D62" i="1"/>
  <c r="E60" i="1"/>
  <c r="D60" i="1"/>
  <c r="C60" i="1"/>
  <c r="E59" i="1"/>
  <c r="D59" i="1"/>
  <c r="C59" i="1"/>
  <c r="E56" i="1"/>
  <c r="E49" i="1"/>
  <c r="E48" i="1"/>
  <c r="E47" i="1"/>
  <c r="D41" i="1"/>
  <c r="C41" i="1"/>
  <c r="E35" i="1"/>
  <c r="E33" i="1"/>
  <c r="E32" i="1"/>
  <c r="E31" i="1"/>
  <c r="E30" i="1"/>
  <c r="E29" i="1"/>
  <c r="E28" i="1"/>
  <c r="D23" i="1"/>
  <c r="C23" i="1"/>
  <c r="E22" i="1"/>
  <c r="D22" i="1"/>
  <c r="C22" i="1"/>
  <c r="E21" i="1"/>
  <c r="D21" i="1"/>
  <c r="C21" i="1"/>
  <c r="E20" i="1"/>
  <c r="D20" i="1"/>
  <c r="C20" i="1"/>
  <c r="D19" i="1"/>
  <c r="C19" i="1"/>
  <c r="E18" i="1"/>
  <c r="D18" i="1"/>
  <c r="C18" i="1"/>
  <c r="D17" i="1"/>
  <c r="C17" i="1"/>
  <c r="E15" i="1"/>
  <c r="D15" i="1"/>
  <c r="C15" i="1"/>
  <c r="E13" i="1"/>
  <c r="D10" i="1"/>
  <c r="C10" i="1"/>
  <c r="E8" i="1"/>
  <c r="L13" i="51" l="1"/>
  <c r="E132" i="1" s="1"/>
  <c r="O13" i="51"/>
  <c r="E133" i="1" s="1"/>
  <c r="R13" i="51"/>
  <c r="F13" i="51"/>
  <c r="E130" i="1" s="1"/>
  <c r="I13" i="51"/>
  <c r="E131" i="1" s="1"/>
  <c r="K10" i="14"/>
  <c r="T20" i="14"/>
  <c r="E62" i="1" s="1"/>
  <c r="K12" i="14"/>
  <c r="K13" i="14"/>
  <c r="T13" i="14"/>
  <c r="T15" i="14"/>
  <c r="L13" i="9"/>
  <c r="C12" i="8"/>
  <c r="E43" i="1" s="1"/>
  <c r="H49" i="6"/>
  <c r="K35" i="6"/>
  <c r="K49" i="6"/>
  <c r="E35" i="6"/>
  <c r="E49" i="6"/>
  <c r="W17" i="58"/>
  <c r="Q21" i="14"/>
  <c r="E26" i="15"/>
  <c r="E67" i="1" s="1"/>
  <c r="H19" i="18"/>
  <c r="J11" i="32"/>
  <c r="T11" i="32"/>
  <c r="P11" i="32"/>
  <c r="L11" i="32"/>
  <c r="H11" i="32"/>
  <c r="F11" i="32"/>
  <c r="V11" i="32"/>
  <c r="R11" i="32"/>
  <c r="E26" i="3"/>
  <c r="D4" i="7"/>
  <c r="E17" i="13"/>
  <c r="K11" i="14"/>
  <c r="K19" i="18"/>
  <c r="D19" i="20"/>
  <c r="E80" i="1" s="1"/>
  <c r="F13" i="30"/>
  <c r="V21" i="30"/>
  <c r="H21" i="30"/>
  <c r="R21" i="30"/>
  <c r="AB21" i="30"/>
  <c r="N21" i="30"/>
  <c r="L21" i="30"/>
  <c r="J21" i="30"/>
  <c r="AD21" i="30"/>
  <c r="F21" i="30"/>
  <c r="Z21" i="30"/>
  <c r="X21" i="30"/>
  <c r="T21" i="30"/>
  <c r="V23" i="32"/>
  <c r="E102" i="1" s="1"/>
  <c r="R23" i="32"/>
  <c r="W19" i="34"/>
  <c r="S19" i="34"/>
  <c r="O19" i="34"/>
  <c r="K19" i="34"/>
  <c r="M19" i="34"/>
  <c r="I24" i="2"/>
  <c r="E11" i="1" s="1"/>
  <c r="U23" i="30"/>
  <c r="X23" i="30" s="1"/>
  <c r="E5" i="5"/>
  <c r="C12" i="6"/>
  <c r="C13" i="6" s="1"/>
  <c r="C39" i="1" s="1"/>
  <c r="F13" i="9"/>
  <c r="E42" i="1" s="1"/>
  <c r="H23" i="13"/>
  <c r="G11" i="13"/>
  <c r="E21" i="13"/>
  <c r="E21" i="14"/>
  <c r="F5" i="16"/>
  <c r="H20" i="16"/>
  <c r="H23" i="17"/>
  <c r="Q23" i="25"/>
  <c r="E5" i="29"/>
  <c r="P4" i="30"/>
  <c r="T12" i="32"/>
  <c r="N12" i="32"/>
  <c r="J12" i="32"/>
  <c r="L12" i="32"/>
  <c r="H12" i="32"/>
  <c r="F12" i="32"/>
  <c r="V12" i="32"/>
  <c r="R12" i="32"/>
  <c r="T23" i="32"/>
  <c r="I24" i="34"/>
  <c r="Q24" i="34" s="1"/>
  <c r="O12" i="34"/>
  <c r="M12" i="34"/>
  <c r="W12" i="34"/>
  <c r="S12" i="34"/>
  <c r="K12" i="34"/>
  <c r="K14" i="55"/>
  <c r="L14" i="55" s="1"/>
  <c r="J14" i="55"/>
  <c r="R13" i="30"/>
  <c r="AB13" i="30"/>
  <c r="N13" i="30"/>
  <c r="T13" i="30"/>
  <c r="P13" i="30"/>
  <c r="L13" i="30"/>
  <c r="AD13" i="30"/>
  <c r="J13" i="30"/>
  <c r="Z13" i="30"/>
  <c r="H13" i="30"/>
  <c r="V13" i="30"/>
  <c r="H35" i="6"/>
  <c r="E15" i="13"/>
  <c r="K19" i="14"/>
  <c r="K25" i="22"/>
  <c r="L23" i="30"/>
  <c r="L21" i="53"/>
  <c r="R21" i="53"/>
  <c r="N19" i="18"/>
  <c r="E66" i="1"/>
  <c r="F12" i="6"/>
  <c r="F13" i="6" s="1"/>
  <c r="C40" i="1" s="1"/>
  <c r="I13" i="9"/>
  <c r="P5" i="30"/>
  <c r="Y18" i="34"/>
  <c r="W18" i="34"/>
  <c r="O18" i="34"/>
  <c r="K18" i="34"/>
  <c r="S18" i="34"/>
  <c r="M18" i="34"/>
  <c r="R20" i="39"/>
  <c r="L20" i="39"/>
  <c r="X20" i="39"/>
  <c r="G4" i="76"/>
  <c r="I4" i="75"/>
  <c r="E4" i="85"/>
  <c r="M4" i="84"/>
  <c r="E4" i="80"/>
  <c r="D4" i="78"/>
  <c r="H4" i="62"/>
  <c r="K4" i="82"/>
  <c r="P4" i="72"/>
  <c r="F4" i="73"/>
  <c r="G4" i="67"/>
  <c r="I4" i="83"/>
  <c r="H4" i="79"/>
  <c r="I4" i="74"/>
  <c r="F4" i="68"/>
  <c r="E4" i="64"/>
  <c r="J3" i="88"/>
  <c r="D4" i="69"/>
  <c r="D4" i="60"/>
  <c r="H4" i="59"/>
  <c r="N4" i="58"/>
  <c r="F5" i="57"/>
  <c r="I4" i="54"/>
  <c r="L4" i="52"/>
  <c r="I5" i="46"/>
  <c r="G4" i="50"/>
  <c r="D4" i="71"/>
  <c r="E4" i="63"/>
  <c r="J3" i="87"/>
  <c r="J4" i="81"/>
  <c r="G4" i="65"/>
  <c r="G5" i="86"/>
  <c r="F5" i="66"/>
  <c r="D4" i="61"/>
  <c r="L5" i="77"/>
  <c r="J4" i="70"/>
  <c r="G4" i="49"/>
  <c r="G4" i="47"/>
  <c r="H4" i="56"/>
  <c r="I4" i="53"/>
  <c r="I4" i="36"/>
  <c r="M5" i="34"/>
  <c r="G4" i="43"/>
  <c r="K4" i="39"/>
  <c r="F4" i="48"/>
  <c r="G4" i="41"/>
  <c r="L4" i="38"/>
  <c r="N4" i="45"/>
  <c r="D4" i="42"/>
  <c r="I4" i="35"/>
  <c r="L4" i="51"/>
  <c r="G4" i="28"/>
  <c r="I4" i="25"/>
  <c r="G4" i="24"/>
  <c r="F4" i="18"/>
  <c r="I4" i="14"/>
  <c r="E4" i="29"/>
  <c r="G4" i="27"/>
  <c r="C4" i="20"/>
  <c r="E4" i="17"/>
  <c r="F4" i="16"/>
  <c r="O4" i="44"/>
  <c r="C4" i="12"/>
  <c r="D4" i="3"/>
  <c r="F4" i="55"/>
  <c r="H4" i="26"/>
  <c r="J4" i="9"/>
  <c r="F4" i="8"/>
  <c r="E4" i="5"/>
  <c r="C4" i="21"/>
  <c r="F4" i="13"/>
  <c r="I4" i="32"/>
  <c r="F5" i="31"/>
  <c r="F4" i="23"/>
  <c r="G4" i="22"/>
  <c r="G4" i="19"/>
  <c r="F4" i="6"/>
  <c r="D5" i="3"/>
  <c r="D6" i="4"/>
  <c r="K21" i="14"/>
  <c r="E61" i="1" s="1"/>
  <c r="D4" i="15"/>
  <c r="K13" i="17"/>
  <c r="K23" i="17"/>
  <c r="M22" i="24"/>
  <c r="P23" i="30"/>
  <c r="N13" i="32"/>
  <c r="V13" i="32"/>
  <c r="H13" i="32"/>
  <c r="T13" i="32"/>
  <c r="L13" i="32"/>
  <c r="J13" i="32"/>
  <c r="F13" i="32"/>
  <c r="R13" i="32"/>
  <c r="Y14" i="34"/>
  <c r="O14" i="34"/>
  <c r="K14" i="34"/>
  <c r="W14" i="34"/>
  <c r="M14" i="34"/>
  <c r="E4" i="40"/>
  <c r="E23" i="17"/>
  <c r="E5" i="85"/>
  <c r="M5" i="84"/>
  <c r="E5" i="80"/>
  <c r="D5" i="78"/>
  <c r="H5" i="62"/>
  <c r="H5" i="59"/>
  <c r="F5" i="73"/>
  <c r="G5" i="67"/>
  <c r="I5" i="83"/>
  <c r="H5" i="79"/>
  <c r="I5" i="74"/>
  <c r="F5" i="68"/>
  <c r="E5" i="64"/>
  <c r="J4" i="88"/>
  <c r="D5" i="69"/>
  <c r="D5" i="60"/>
  <c r="J4" i="87"/>
  <c r="J5" i="81"/>
  <c r="D5" i="71"/>
  <c r="F6" i="66"/>
  <c r="G5" i="76"/>
  <c r="I5" i="75"/>
  <c r="L5" i="51"/>
  <c r="E5" i="63"/>
  <c r="G5" i="65"/>
  <c r="G6" i="86"/>
  <c r="K5" i="82"/>
  <c r="D5" i="61"/>
  <c r="F5" i="55"/>
  <c r="F5" i="48"/>
  <c r="L6" i="77"/>
  <c r="J5" i="70"/>
  <c r="G5" i="49"/>
  <c r="G5" i="47"/>
  <c r="P5" i="72"/>
  <c r="N5" i="58"/>
  <c r="F6" i="57"/>
  <c r="I5" i="54"/>
  <c r="L5" i="52"/>
  <c r="I6" i="46"/>
  <c r="G5" i="50"/>
  <c r="N5" i="45"/>
  <c r="O5" i="44"/>
  <c r="H5" i="56"/>
  <c r="G5" i="43"/>
  <c r="K5" i="39"/>
  <c r="E5" i="40"/>
  <c r="I5" i="53"/>
  <c r="G5" i="41"/>
  <c r="L5" i="38"/>
  <c r="D5" i="42"/>
  <c r="I5" i="35"/>
  <c r="F5" i="37"/>
  <c r="I5" i="32"/>
  <c r="C5" i="12"/>
  <c r="M6" i="34"/>
  <c r="H5" i="26"/>
  <c r="J5" i="9"/>
  <c r="C5" i="21"/>
  <c r="F5" i="13"/>
  <c r="D5" i="7"/>
  <c r="F6" i="31"/>
  <c r="F5" i="23"/>
  <c r="G5" i="22"/>
  <c r="G5" i="19"/>
  <c r="G5" i="28"/>
  <c r="I5" i="25"/>
  <c r="G5" i="24"/>
  <c r="F5" i="18"/>
  <c r="F5" i="6"/>
  <c r="E13" i="13"/>
  <c r="N21" i="14"/>
  <c r="E19" i="18"/>
  <c r="C5" i="20"/>
  <c r="L24" i="22"/>
  <c r="O23" i="25"/>
  <c r="M23" i="25"/>
  <c r="G5" i="27"/>
  <c r="N11" i="32"/>
  <c r="R15" i="32"/>
  <c r="L15" i="32"/>
  <c r="V15" i="32"/>
  <c r="H15" i="32"/>
  <c r="T15" i="32"/>
  <c r="P15" i="32"/>
  <c r="N15" i="32"/>
  <c r="J15" i="32"/>
  <c r="F15" i="32"/>
  <c r="M24" i="34"/>
  <c r="F23" i="39"/>
  <c r="R23" i="39" s="1"/>
  <c r="C21" i="23"/>
  <c r="H12" i="30"/>
  <c r="AD12" i="30"/>
  <c r="F17" i="30"/>
  <c r="AD17" i="30"/>
  <c r="T20" i="30"/>
  <c r="AB20" i="30"/>
  <c r="N20" i="30"/>
  <c r="X20" i="30"/>
  <c r="J20" i="30"/>
  <c r="V14" i="32"/>
  <c r="H14" i="32"/>
  <c r="R14" i="32"/>
  <c r="N14" i="32"/>
  <c r="Y22" i="34"/>
  <c r="W22" i="34"/>
  <c r="O22" i="34"/>
  <c r="K22" i="34"/>
  <c r="Y23" i="34"/>
  <c r="O24" i="34"/>
  <c r="L11" i="38"/>
  <c r="L15" i="38"/>
  <c r="L19" i="38"/>
  <c r="Q23" i="38"/>
  <c r="F23" i="41"/>
  <c r="L22" i="41"/>
  <c r="N15" i="49"/>
  <c r="L15" i="49"/>
  <c r="K24" i="53"/>
  <c r="L24" i="53" s="1"/>
  <c r="E136" i="1" s="1"/>
  <c r="H24" i="53"/>
  <c r="C136" i="1" s="1"/>
  <c r="C12" i="74"/>
  <c r="C12" i="75"/>
  <c r="C12" i="61"/>
  <c r="C13" i="68"/>
  <c r="C12" i="67"/>
  <c r="C13" i="66"/>
  <c r="C13" i="55"/>
  <c r="C12" i="65"/>
  <c r="C14" i="67"/>
  <c r="C14" i="65"/>
  <c r="C14" i="74"/>
  <c r="C15" i="68"/>
  <c r="C15" i="66"/>
  <c r="C14" i="61"/>
  <c r="C15" i="55"/>
  <c r="C14" i="75"/>
  <c r="C17" i="68"/>
  <c r="C16" i="74"/>
  <c r="C16" i="67"/>
  <c r="C16" i="65"/>
  <c r="C17" i="55"/>
  <c r="C16" i="75"/>
  <c r="C17" i="66"/>
  <c r="C16" i="61"/>
  <c r="C18" i="74"/>
  <c r="C19" i="68"/>
  <c r="C18" i="65"/>
  <c r="C18" i="67"/>
  <c r="C18" i="61"/>
  <c r="C18" i="75"/>
  <c r="C19" i="66"/>
  <c r="C19" i="55"/>
  <c r="C20" i="74"/>
  <c r="C20" i="65"/>
  <c r="C20" i="61"/>
  <c r="C20" i="75"/>
  <c r="C21" i="68"/>
  <c r="C20" i="67"/>
  <c r="C21" i="55"/>
  <c r="C21" i="66"/>
  <c r="C11" i="28"/>
  <c r="C22" i="61"/>
  <c r="C22" i="67"/>
  <c r="C22" i="74"/>
  <c r="C23" i="68"/>
  <c r="C22" i="65"/>
  <c r="C23" i="66"/>
  <c r="C23" i="55"/>
  <c r="C22" i="75"/>
  <c r="C15" i="22"/>
  <c r="C23" i="22"/>
  <c r="C15" i="23"/>
  <c r="C17" i="25"/>
  <c r="C20" i="25"/>
  <c r="C16" i="29"/>
  <c r="C19" i="29"/>
  <c r="N23" i="30"/>
  <c r="V22" i="32"/>
  <c r="H22" i="32"/>
  <c r="R22" i="32"/>
  <c r="N22" i="32"/>
  <c r="N23" i="32"/>
  <c r="S24" i="34"/>
  <c r="X16" i="39"/>
  <c r="L16" i="39"/>
  <c r="L18" i="41"/>
  <c r="D12" i="8"/>
  <c r="E12" i="13"/>
  <c r="E14" i="13"/>
  <c r="E16" i="13"/>
  <c r="E18" i="13"/>
  <c r="E20" i="13"/>
  <c r="E22" i="13"/>
  <c r="C20" i="22"/>
  <c r="C10" i="24"/>
  <c r="C14" i="24"/>
  <c r="C18" i="24"/>
  <c r="C11" i="25"/>
  <c r="C14" i="25"/>
  <c r="C11" i="29"/>
  <c r="J19" i="32"/>
  <c r="T19" i="32"/>
  <c r="P19" i="32"/>
  <c r="T20" i="32"/>
  <c r="N20" i="32"/>
  <c r="J20" i="32"/>
  <c r="N21" i="32"/>
  <c r="V21" i="32"/>
  <c r="H21" i="32"/>
  <c r="T21" i="32"/>
  <c r="P23" i="32"/>
  <c r="G24" i="33"/>
  <c r="U24" i="34"/>
  <c r="F23" i="38"/>
  <c r="X23" i="38" s="1"/>
  <c r="X13" i="38"/>
  <c r="X17" i="38"/>
  <c r="X21" i="38"/>
  <c r="R22" i="39"/>
  <c r="K23" i="41"/>
  <c r="L23" i="41" s="1"/>
  <c r="H23" i="41"/>
  <c r="J15" i="43"/>
  <c r="K15" i="43" s="1"/>
  <c r="L15" i="43" s="1"/>
  <c r="E23" i="43"/>
  <c r="F23" i="43" s="1"/>
  <c r="F15" i="43"/>
  <c r="C34" i="21"/>
  <c r="D13" i="21" s="1"/>
  <c r="C17" i="22"/>
  <c r="C17" i="23"/>
  <c r="C18" i="25"/>
  <c r="F22" i="29"/>
  <c r="AB16" i="30"/>
  <c r="N16" i="30"/>
  <c r="X16" i="30"/>
  <c r="J16" i="30"/>
  <c r="H20" i="30"/>
  <c r="F23" i="30"/>
  <c r="V19" i="32"/>
  <c r="V20" i="32"/>
  <c r="F23" i="32"/>
  <c r="X24" i="34"/>
  <c r="Y24" i="34" s="1"/>
  <c r="Y12" i="34"/>
  <c r="O16" i="34"/>
  <c r="M16" i="34"/>
  <c r="W16" i="34"/>
  <c r="O20" i="34"/>
  <c r="M20" i="34"/>
  <c r="K20" i="34"/>
  <c r="W20" i="34"/>
  <c r="W24" i="34"/>
  <c r="L13" i="38"/>
  <c r="L17" i="38"/>
  <c r="L21" i="38"/>
  <c r="K23" i="38"/>
  <c r="J23" i="38"/>
  <c r="H23" i="38"/>
  <c r="X14" i="39"/>
  <c r="L14" i="41"/>
  <c r="K21" i="54"/>
  <c r="L21" i="54" s="1"/>
  <c r="H21" i="54"/>
  <c r="C11" i="24"/>
  <c r="C15" i="24"/>
  <c r="C19" i="24"/>
  <c r="C21" i="25"/>
  <c r="C17" i="29"/>
  <c r="H22" i="29"/>
  <c r="AB12" i="30"/>
  <c r="N12" i="30"/>
  <c r="X12" i="30"/>
  <c r="J12" i="30"/>
  <c r="V17" i="30"/>
  <c r="H17" i="30"/>
  <c r="R17" i="30"/>
  <c r="AB17" i="30"/>
  <c r="N17" i="30"/>
  <c r="AB23" i="30"/>
  <c r="F22" i="32"/>
  <c r="H23" i="32"/>
  <c r="X12" i="38"/>
  <c r="X16" i="38"/>
  <c r="X20" i="38"/>
  <c r="R12" i="39"/>
  <c r="L12" i="39"/>
  <c r="X12" i="39"/>
  <c r="C11" i="67"/>
  <c r="C12" i="66"/>
  <c r="C11" i="75"/>
  <c r="C11" i="65"/>
  <c r="C11" i="61"/>
  <c r="C11" i="74"/>
  <c r="C12" i="55"/>
  <c r="C12" i="68"/>
  <c r="C10" i="29"/>
  <c r="C13" i="75"/>
  <c r="C13" i="61"/>
  <c r="C13" i="74"/>
  <c r="C13" i="67"/>
  <c r="C14" i="68"/>
  <c r="C13" i="65"/>
  <c r="C14" i="55"/>
  <c r="C14" i="66"/>
  <c r="C15" i="75"/>
  <c r="C15" i="67"/>
  <c r="C15" i="61"/>
  <c r="C16" i="68"/>
  <c r="C16" i="66"/>
  <c r="C15" i="74"/>
  <c r="C16" i="55"/>
  <c r="C15" i="65"/>
  <c r="C15" i="25"/>
  <c r="C17" i="65"/>
  <c r="C17" i="67"/>
  <c r="C17" i="61"/>
  <c r="C17" i="75"/>
  <c r="C17" i="74"/>
  <c r="C18" i="66"/>
  <c r="C18" i="55"/>
  <c r="C18" i="68"/>
  <c r="C19" i="67"/>
  <c r="C20" i="66"/>
  <c r="C19" i="61"/>
  <c r="C19" i="75"/>
  <c r="C19" i="65"/>
  <c r="C20" i="68"/>
  <c r="C20" i="55"/>
  <c r="C19" i="74"/>
  <c r="C18" i="29"/>
  <c r="C21" i="75"/>
  <c r="C21" i="74"/>
  <c r="C21" i="67"/>
  <c r="C22" i="68"/>
  <c r="C22" i="55"/>
  <c r="C21" i="65"/>
  <c r="C22" i="66"/>
  <c r="C21" i="61"/>
  <c r="C19" i="22"/>
  <c r="C11" i="23"/>
  <c r="C19" i="23"/>
  <c r="C12" i="25"/>
  <c r="C12" i="29"/>
  <c r="V12" i="30"/>
  <c r="AD23" i="30"/>
  <c r="F19" i="32"/>
  <c r="F20" i="32"/>
  <c r="F21" i="32"/>
  <c r="J22" i="32"/>
  <c r="W15" i="34"/>
  <c r="S15" i="34"/>
  <c r="K15" i="34"/>
  <c r="W23" i="34"/>
  <c r="S23" i="34"/>
  <c r="O23" i="34"/>
  <c r="K23" i="34"/>
  <c r="K24" i="34"/>
  <c r="L12" i="38"/>
  <c r="L16" i="38"/>
  <c r="L20" i="38"/>
  <c r="X22" i="39"/>
  <c r="L23" i="39"/>
  <c r="M23" i="56"/>
  <c r="E23" i="56"/>
  <c r="H23" i="56"/>
  <c r="F24" i="48"/>
  <c r="J13" i="49"/>
  <c r="I13" i="49"/>
  <c r="I22" i="49"/>
  <c r="E127" i="1" s="1"/>
  <c r="J14" i="53"/>
  <c r="H14" i="53"/>
  <c r="K17" i="54"/>
  <c r="L17" i="54" s="1"/>
  <c r="H17" i="54"/>
  <c r="K12" i="55"/>
  <c r="L12" i="55" s="1"/>
  <c r="I24" i="55"/>
  <c r="J24" i="55" s="1"/>
  <c r="J12" i="55"/>
  <c r="K22" i="55"/>
  <c r="L22" i="55" s="1"/>
  <c r="F23" i="56"/>
  <c r="X23" i="58"/>
  <c r="Y23" i="58" s="1"/>
  <c r="D147" i="1" s="1"/>
  <c r="L17" i="32"/>
  <c r="O13" i="34"/>
  <c r="O17" i="34"/>
  <c r="O21" i="34"/>
  <c r="W23" i="39"/>
  <c r="X23" i="39" s="1"/>
  <c r="J21" i="43"/>
  <c r="K21" i="43" s="1"/>
  <c r="L21" i="43" s="1"/>
  <c r="I24" i="48"/>
  <c r="L24" i="48" s="1"/>
  <c r="E125" i="1" s="1"/>
  <c r="L14" i="53"/>
  <c r="R18" i="53"/>
  <c r="J21" i="53"/>
  <c r="H21" i="53"/>
  <c r="K13" i="54"/>
  <c r="L13" i="54" s="1"/>
  <c r="H13" i="54"/>
  <c r="K17" i="55"/>
  <c r="L17" i="55" s="1"/>
  <c r="J17" i="55"/>
  <c r="G23" i="56"/>
  <c r="T26" i="70"/>
  <c r="E177" i="1" s="1"/>
  <c r="K24" i="74"/>
  <c r="E183" i="1" s="1"/>
  <c r="J11" i="30"/>
  <c r="J15" i="30"/>
  <c r="J19" i="30"/>
  <c r="J18" i="32"/>
  <c r="J20" i="43"/>
  <c r="K20" i="43" s="1"/>
  <c r="L20" i="43" s="1"/>
  <c r="N10" i="49"/>
  <c r="L10" i="49"/>
  <c r="N17" i="49"/>
  <c r="K16" i="54"/>
  <c r="L16" i="54" s="1"/>
  <c r="K21" i="55"/>
  <c r="L21" i="55" s="1"/>
  <c r="H24" i="55"/>
  <c r="I23" i="56"/>
  <c r="J21" i="49"/>
  <c r="I21" i="49"/>
  <c r="J17" i="53"/>
  <c r="H17" i="53"/>
  <c r="K12" i="54"/>
  <c r="L12" i="54" s="1"/>
  <c r="P16" i="54"/>
  <c r="N16" i="54"/>
  <c r="J16" i="54"/>
  <c r="K20" i="54"/>
  <c r="L20" i="54" s="1"/>
  <c r="K16" i="55"/>
  <c r="L16" i="55" s="1"/>
  <c r="J16" i="55"/>
  <c r="J23" i="56"/>
  <c r="Y11" i="58"/>
  <c r="Z21" i="58"/>
  <c r="AA21" i="58" s="1"/>
  <c r="W21" i="58"/>
  <c r="J19" i="43"/>
  <c r="K19" i="43" s="1"/>
  <c r="L19" i="43" s="1"/>
  <c r="F23" i="47"/>
  <c r="G23" i="47" s="1"/>
  <c r="J16" i="49"/>
  <c r="I16" i="49"/>
  <c r="N24" i="53"/>
  <c r="P12" i="54"/>
  <c r="N12" i="54"/>
  <c r="J12" i="54"/>
  <c r="K13" i="55"/>
  <c r="L13" i="55" s="1"/>
  <c r="J13" i="55"/>
  <c r="K23" i="56"/>
  <c r="AC15" i="58"/>
  <c r="D24" i="73"/>
  <c r="E181" i="1" s="1"/>
  <c r="I11" i="43"/>
  <c r="F19" i="43"/>
  <c r="R12" i="53"/>
  <c r="Q24" i="53"/>
  <c r="G23" i="54"/>
  <c r="P20" i="54"/>
  <c r="N20" i="54"/>
  <c r="J20" i="54"/>
  <c r="K18" i="55"/>
  <c r="L18" i="55" s="1"/>
  <c r="J18" i="55"/>
  <c r="K20" i="55"/>
  <c r="L20" i="55" s="1"/>
  <c r="D23" i="56"/>
  <c r="L23" i="56"/>
  <c r="S22" i="58"/>
  <c r="X22" i="58"/>
  <c r="Y22" i="58" s="1"/>
  <c r="T22" i="58"/>
  <c r="R23" i="58"/>
  <c r="S23" i="58" s="1"/>
  <c r="D146" i="1" s="1"/>
  <c r="J18" i="43"/>
  <c r="K18" i="43" s="1"/>
  <c r="L18" i="43" s="1"/>
  <c r="J22" i="43"/>
  <c r="K22" i="43" s="1"/>
  <c r="L22" i="43" s="1"/>
  <c r="N18" i="49"/>
  <c r="L18" i="49"/>
  <c r="G22" i="49"/>
  <c r="N23" i="54"/>
  <c r="K15" i="55"/>
  <c r="L15" i="55" s="1"/>
  <c r="J15" i="55"/>
  <c r="F24" i="57"/>
  <c r="I24" i="57"/>
  <c r="H24" i="57"/>
  <c r="W15" i="58"/>
  <c r="Z15" i="58"/>
  <c r="AA15" i="58" s="1"/>
  <c r="AC17" i="58"/>
  <c r="U17" i="58"/>
  <c r="I22" i="58"/>
  <c r="AC22" i="58" s="1"/>
  <c r="Q22" i="58"/>
  <c r="H24" i="63"/>
  <c r="E155" i="1" s="1"/>
  <c r="I24" i="63"/>
  <c r="E156" i="1" s="1"/>
  <c r="J12" i="49"/>
  <c r="J22" i="49" s="1"/>
  <c r="N14" i="49"/>
  <c r="J20" i="49"/>
  <c r="J12" i="53"/>
  <c r="J23" i="53"/>
  <c r="N13" i="54"/>
  <c r="T23" i="58"/>
  <c r="U23" i="58" s="1"/>
  <c r="AB23" i="58"/>
  <c r="AC23" i="58" s="1"/>
  <c r="E148" i="1" s="1"/>
  <c r="Q14" i="58"/>
  <c r="O15" i="58"/>
  <c r="Q16" i="58"/>
  <c r="V16" i="58"/>
  <c r="T16" i="58"/>
  <c r="U16" i="58" s="1"/>
  <c r="D17" i="60"/>
  <c r="I19" i="63"/>
  <c r="H19" i="63"/>
  <c r="L24" i="81"/>
  <c r="E207" i="1" s="1"/>
  <c r="Q23" i="83"/>
  <c r="R23" i="83" s="1"/>
  <c r="E215" i="1" s="1"/>
  <c r="R11" i="83"/>
  <c r="H13" i="53"/>
  <c r="J11" i="54"/>
  <c r="H12" i="54"/>
  <c r="H16" i="54"/>
  <c r="I23" i="54"/>
  <c r="J23" i="54" s="1"/>
  <c r="D137" i="1" s="1"/>
  <c r="U11" i="58"/>
  <c r="AC11" i="58"/>
  <c r="Y12" i="58"/>
  <c r="I13" i="58"/>
  <c r="AC13" i="58" s="1"/>
  <c r="T15" i="58"/>
  <c r="U15" i="58" s="1"/>
  <c r="Q15" i="58"/>
  <c r="W18" i="58"/>
  <c r="O19" i="58"/>
  <c r="G26" i="66"/>
  <c r="E163" i="1" s="1"/>
  <c r="M24" i="70"/>
  <c r="E173" i="1" s="1"/>
  <c r="R26" i="70"/>
  <c r="C177" i="1" s="1"/>
  <c r="L16" i="73"/>
  <c r="W23" i="77"/>
  <c r="N24" i="81"/>
  <c r="F11" i="60"/>
  <c r="I17" i="63"/>
  <c r="H17" i="63"/>
  <c r="P14" i="54"/>
  <c r="P18" i="54"/>
  <c r="P22" i="54"/>
  <c r="W11" i="58"/>
  <c r="Q12" i="58"/>
  <c r="T12" i="58"/>
  <c r="U12" i="58" s="1"/>
  <c r="Z13" i="58"/>
  <c r="AA13" i="58" s="1"/>
  <c r="Q19" i="58"/>
  <c r="W22" i="58"/>
  <c r="F12" i="60"/>
  <c r="L23" i="73"/>
  <c r="E182" i="1" s="1"/>
  <c r="O24" i="81"/>
  <c r="E206" i="1" s="1"/>
  <c r="L12" i="48"/>
  <c r="F23" i="58"/>
  <c r="W13" i="58"/>
  <c r="AC16" i="58"/>
  <c r="AA17" i="58"/>
  <c r="I23" i="58"/>
  <c r="I15" i="63"/>
  <c r="H15" i="63"/>
  <c r="I23" i="63"/>
  <c r="H23" i="63"/>
  <c r="G23" i="74"/>
  <c r="K23" i="76"/>
  <c r="L23" i="76" s="1"/>
  <c r="E194" i="1" s="1"/>
  <c r="L11" i="76"/>
  <c r="L20" i="73"/>
  <c r="O23" i="82"/>
  <c r="E211" i="1" s="1"/>
  <c r="P23" i="83"/>
  <c r="Z11" i="58"/>
  <c r="AA11" i="58" s="1"/>
  <c r="O14" i="58"/>
  <c r="Z20" i="58"/>
  <c r="AA20" i="58" s="1"/>
  <c r="W20" i="58"/>
  <c r="N23" i="58"/>
  <c r="K23" i="58"/>
  <c r="C145" i="1" s="1"/>
  <c r="I13" i="63"/>
  <c r="H13" i="63"/>
  <c r="I21" i="63"/>
  <c r="H21" i="63"/>
  <c r="H11" i="54"/>
  <c r="V12" i="58"/>
  <c r="V23" i="58" s="1"/>
  <c r="Z19" i="58"/>
  <c r="AA19" i="58" s="1"/>
  <c r="T21" i="58"/>
  <c r="U21" i="58" s="1"/>
  <c r="Q21" i="58"/>
  <c r="C17" i="60"/>
  <c r="E16" i="60"/>
  <c r="E22" i="78"/>
  <c r="F22" i="78" s="1"/>
  <c r="E195" i="1" s="1"/>
  <c r="P23" i="74"/>
  <c r="S23" i="74" s="1"/>
  <c r="E186" i="1" s="1"/>
  <c r="S18" i="58"/>
  <c r="H13" i="76"/>
  <c r="H17" i="76"/>
  <c r="H21" i="76"/>
  <c r="M23" i="77"/>
  <c r="N12" i="79"/>
  <c r="T21" i="14" l="1"/>
  <c r="E63" i="1" s="1"/>
  <c r="E41" i="1"/>
  <c r="N22" i="49"/>
  <c r="E129" i="1" s="1"/>
  <c r="L22" i="49"/>
  <c r="E128" i="1" s="1"/>
  <c r="W23" i="58"/>
  <c r="C147" i="1" s="1"/>
  <c r="Z23" i="58"/>
  <c r="AA23" i="58" s="1"/>
  <c r="O12" i="79"/>
  <c r="N24" i="79"/>
  <c r="O24" i="79" s="1"/>
  <c r="E200" i="1" s="1"/>
  <c r="F14" i="60"/>
  <c r="F13" i="60"/>
  <c r="F10" i="60"/>
  <c r="E151" i="1"/>
  <c r="E19" i="67"/>
  <c r="D19" i="67"/>
  <c r="D15" i="67"/>
  <c r="E15" i="67" s="1"/>
  <c r="R25" i="35"/>
  <c r="E109" i="1"/>
  <c r="E20" i="67"/>
  <c r="D20" i="67"/>
  <c r="I28" i="57"/>
  <c r="E143" i="1" s="1"/>
  <c r="J29" i="57"/>
  <c r="E144" i="1" s="1"/>
  <c r="H24" i="13"/>
  <c r="E55" i="1" s="1"/>
  <c r="G23" i="13"/>
  <c r="E53" i="1"/>
  <c r="E23" i="13"/>
  <c r="E54" i="1" s="1"/>
  <c r="U22" i="58"/>
  <c r="D11" i="67"/>
  <c r="E18" i="67"/>
  <c r="D18" i="67"/>
  <c r="K24" i="55"/>
  <c r="L24" i="55" s="1"/>
  <c r="D12" i="67"/>
  <c r="U13" i="58"/>
  <c r="L20" i="49"/>
  <c r="N20" i="49"/>
  <c r="E22" i="67"/>
  <c r="D22" i="67"/>
  <c r="E16" i="67"/>
  <c r="D16" i="67"/>
  <c r="H8" i="68"/>
  <c r="E8" i="68"/>
  <c r="Z22" i="58"/>
  <c r="AA22" i="58" s="1"/>
  <c r="N13" i="49"/>
  <c r="L13" i="49"/>
  <c r="E44" i="1"/>
  <c r="F15" i="60"/>
  <c r="P23" i="54"/>
  <c r="C37" i="21"/>
  <c r="E83" i="1" s="1"/>
  <c r="D36" i="21"/>
  <c r="E82" i="1" s="1"/>
  <c r="D32" i="21"/>
  <c r="D29" i="21"/>
  <c r="D25" i="21"/>
  <c r="E81" i="1"/>
  <c r="R23" i="38"/>
  <c r="V23" i="30"/>
  <c r="E101" i="1" s="1"/>
  <c r="R23" i="30"/>
  <c r="H23" i="30"/>
  <c r="Z23" i="30"/>
  <c r="J23" i="30"/>
  <c r="S26" i="70"/>
  <c r="D177" i="1" s="1"/>
  <c r="L25" i="65"/>
  <c r="E159" i="1" s="1"/>
  <c r="D18" i="20"/>
  <c r="D17" i="20"/>
  <c r="D16" i="20"/>
  <c r="D15" i="20"/>
  <c r="K20" i="16"/>
  <c r="F26" i="15"/>
  <c r="D65" i="1" s="1"/>
  <c r="H12" i="6"/>
  <c r="H13" i="6" s="1"/>
  <c r="E40" i="1" s="1"/>
  <c r="D13" i="20"/>
  <c r="D11" i="20"/>
  <c r="E12" i="6"/>
  <c r="E13" i="6" s="1"/>
  <c r="E39" i="1" s="1"/>
  <c r="E20" i="16"/>
  <c r="E10" i="1"/>
  <c r="D12" i="20"/>
  <c r="H21" i="14"/>
  <c r="L23" i="38"/>
  <c r="Z12" i="58"/>
  <c r="AA12" i="58" s="1"/>
  <c r="W12" i="58"/>
  <c r="E204" i="1"/>
  <c r="E205" i="1"/>
  <c r="L12" i="49"/>
  <c r="N12" i="49"/>
  <c r="K23" i="54"/>
  <c r="L23" i="54" s="1"/>
  <c r="E137" i="1" s="1"/>
  <c r="H23" i="54"/>
  <c r="C137" i="1" s="1"/>
  <c r="N16" i="49"/>
  <c r="L16" i="49"/>
  <c r="D21" i="67"/>
  <c r="D14" i="67"/>
  <c r="D19" i="21"/>
  <c r="T23" i="30"/>
  <c r="E45" i="1"/>
  <c r="D17" i="67"/>
  <c r="W16" i="58"/>
  <c r="Z16" i="58"/>
  <c r="AA16" i="58" s="1"/>
  <c r="O23" i="58"/>
  <c r="E145" i="1" s="1"/>
  <c r="R24" i="53"/>
  <c r="N21" i="49"/>
  <c r="L21" i="49"/>
  <c r="D13" i="67"/>
  <c r="E13" i="67" s="1"/>
  <c r="E17" i="67" l="1"/>
  <c r="F16" i="67"/>
  <c r="G16" i="67" s="1"/>
  <c r="E12" i="67"/>
  <c r="F21" i="67"/>
  <c r="F13" i="67"/>
  <c r="G13" i="67" s="1"/>
  <c r="F22" i="67"/>
  <c r="F18" i="67"/>
  <c r="G20" i="67"/>
  <c r="F15" i="67"/>
  <c r="G22" i="67"/>
  <c r="G18" i="67"/>
  <c r="F19" i="67"/>
  <c r="E146" i="1"/>
  <c r="E147" i="1"/>
  <c r="E21" i="67"/>
  <c r="D23" i="67"/>
  <c r="F11" i="67"/>
  <c r="G19" i="67"/>
  <c r="E14" i="67"/>
  <c r="F14" i="67" s="1"/>
  <c r="E11" i="67"/>
  <c r="F20" i="67"/>
  <c r="H21" i="67" l="1"/>
  <c r="F12" i="67"/>
  <c r="H15" i="67"/>
  <c r="G21" i="67"/>
  <c r="H18" i="67"/>
  <c r="F17" i="67"/>
  <c r="I22" i="67"/>
  <c r="H16" i="67"/>
  <c r="H20" i="67"/>
  <c r="G11" i="67"/>
  <c r="E23" i="67"/>
  <c r="H22" i="67"/>
  <c r="I18" i="67"/>
  <c r="G14" i="67"/>
  <c r="H19" i="67"/>
  <c r="H13" i="67"/>
  <c r="G15" i="67"/>
  <c r="H12" i="67" l="1"/>
  <c r="J22" i="67"/>
  <c r="G17" i="67"/>
  <c r="H17" i="67" s="1"/>
  <c r="G12" i="67"/>
  <c r="F23" i="67"/>
  <c r="I19" i="67"/>
  <c r="J18" i="67"/>
  <c r="K18" i="67" s="1"/>
  <c r="I21" i="67"/>
  <c r="I11" i="67"/>
  <c r="I16" i="67"/>
  <c r="I15" i="67"/>
  <c r="H14" i="67"/>
  <c r="J13" i="67"/>
  <c r="I20" i="67"/>
  <c r="J20" i="67" s="1"/>
  <c r="H11" i="67"/>
  <c r="I13" i="67"/>
  <c r="L20" i="67" l="1"/>
  <c r="K11" i="67"/>
  <c r="K21" i="67"/>
  <c r="H23" i="67"/>
  <c r="J11" i="67"/>
  <c r="K20" i="67"/>
  <c r="L18" i="67"/>
  <c r="K15" i="67"/>
  <c r="I14" i="67"/>
  <c r="K22" i="67"/>
  <c r="L22" i="67" s="1"/>
  <c r="I12" i="67"/>
  <c r="I23" i="67" s="1"/>
  <c r="I17" i="67"/>
  <c r="J21" i="67"/>
  <c r="J19" i="67"/>
  <c r="K19" i="67" s="1"/>
  <c r="K13" i="67"/>
  <c r="L13" i="67" s="1"/>
  <c r="G23" i="67"/>
  <c r="J16" i="67"/>
  <c r="J15" i="67"/>
  <c r="L16" i="67" l="1"/>
  <c r="J14" i="67"/>
  <c r="J12" i="67"/>
  <c r="K12" i="67"/>
  <c r="L19" i="67"/>
  <c r="K16" i="67"/>
  <c r="L21" i="67"/>
  <c r="L15" i="67"/>
  <c r="L11" i="67"/>
  <c r="J17" i="67"/>
  <c r="J23" i="67" s="1"/>
  <c r="L12" i="67" l="1"/>
  <c r="K17" i="67"/>
  <c r="L17" i="67" s="1"/>
  <c r="K14" i="67"/>
  <c r="K23" i="67" l="1"/>
  <c r="L14" i="67"/>
  <c r="L23" i="67" s="1"/>
  <c r="L24" i="67" s="1"/>
  <c r="E164" i="1" s="1"/>
</calcChain>
</file>

<file path=xl/comments1.xml><?xml version="1.0" encoding="utf-8"?>
<comments xmlns="http://schemas.openxmlformats.org/spreadsheetml/2006/main">
  <authors>
    <author/>
  </authors>
  <commentList>
    <comment ref="L7" authorId="0" shapeId="0">
      <text>
        <r>
          <rPr>
            <sz val="11"/>
            <color rgb="FF000000"/>
            <rFont val="Calibri"/>
            <charset val="1"/>
          </rPr>
          <t>======
ID#AAABFVJv3Z0
SDMK DINAS KESEHATAN KAB. KARANGANYAR    (2024-01-29 03:19:40)
RM dan Perawat Gigi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3" authorId="0" shapeId="0">
      <text>
        <r>
          <rPr>
            <sz val="11"/>
            <color rgb="FF000000"/>
            <rFont val="Calibri"/>
            <charset val="1"/>
          </rPr>
          <t>======
ID#AAABERC9H6Q
    (2024-01-29 00:40:12)
Hisyam akbar: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25" authorId="0" shapeId="0">
      <text>
        <r>
          <rPr>
            <sz val="11"/>
            <color rgb="FF000000"/>
            <rFont val="Calibri"/>
            <charset val="1"/>
          </rPr>
          <t>======
ID#AAABERC9H6g
user    (2024-01-29 00:40:12)
Diisi jumlah terduga tuberkulosis</t>
        </r>
      </text>
    </comment>
    <comment ref="I27" authorId="0" shapeId="0">
      <text>
        <r>
          <rPr>
            <sz val="11"/>
            <color rgb="FF000000"/>
            <rFont val="Calibri"/>
            <charset val="1"/>
          </rPr>
          <t>======
ID#AAABERC9H6Y
user    (2024-01-29 00:40:12)
isi perkiraan jumlah insiden tuberkulosis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25" authorId="0" shapeId="0">
      <text>
        <r>
          <rPr>
            <sz val="11"/>
            <color rgb="FF000000"/>
            <rFont val="Calibri"/>
            <charset val="1"/>
          </rPr>
          <t>======
ID#AAABERC9H6U
user    (2024-01-29 00:40:12)
isi prevalensi pneumonia balita (%)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F18" authorId="0" shapeId="0">
      <text>
        <r>
          <rPr>
            <sz val="11"/>
            <color rgb="FF000000"/>
            <rFont val="Calibri"/>
            <charset val="1"/>
          </rPr>
          <t>======
ID#AAABERC9H6M
user    (2024-01-29 00:40:12)
jumlah estimasi orang dengan risiko terinfeksi HIV</t>
        </r>
      </text>
    </comment>
    <comment ref="F19" authorId="0" shapeId="0">
      <text>
        <r>
          <rPr>
            <sz val="11"/>
            <color rgb="FF000000"/>
            <rFont val="Calibri"/>
            <charset val="1"/>
          </rPr>
          <t>======
ID#AAABERC9H6c
user    (2024-01-29 00:40:12)
input  jumlah org dgn risiko terinfeksi HIV mendapat pelayanan deteksi dini HIV sesuai standar</t>
        </r>
      </text>
    </comment>
  </commentList>
</comments>
</file>

<file path=xl/sharedStrings.xml><?xml version="1.0" encoding="utf-8"?>
<sst xmlns="http://schemas.openxmlformats.org/spreadsheetml/2006/main" count="3188" uniqueCount="1385">
  <si>
    <t>RESUME PROFIL KESEHATAN</t>
  </si>
  <si>
    <t>KABUPATEN/KOTA</t>
  </si>
  <si>
    <t>KARANGANYAR</t>
  </si>
  <si>
    <t>TAHUN</t>
  </si>
  <si>
    <t>NO</t>
  </si>
  <si>
    <t>INDIKATOR</t>
  </si>
  <si>
    <t>ANGKA/NILAI</t>
  </si>
  <si>
    <t>No. Lampiran</t>
  </si>
  <si>
    <t>L</t>
  </si>
  <si>
    <t>P</t>
  </si>
  <si>
    <t>L + P</t>
  </si>
  <si>
    <t>Satuan</t>
  </si>
  <si>
    <t>I</t>
  </si>
  <si>
    <t>GAMBARAN UMUM</t>
  </si>
  <si>
    <t>Luas Wilayah</t>
  </si>
  <si>
    <r>
      <rPr>
        <sz val="11"/>
        <color rgb="FF000000"/>
        <rFont val="Arial"/>
        <charset val="1"/>
      </rPr>
      <t>Km</t>
    </r>
    <r>
      <rPr>
        <vertAlign val="superscript"/>
        <sz val="11"/>
        <color rgb="FF000000"/>
        <rFont val="Arial"/>
        <charset val="1"/>
      </rPr>
      <t>2</t>
    </r>
  </si>
  <si>
    <t>Tabel 1</t>
  </si>
  <si>
    <t>Jumlah Desa/Kelurahan</t>
  </si>
  <si>
    <t>Desa/Kelurahan</t>
  </si>
  <si>
    <t>Jumlah Penduduk</t>
  </si>
  <si>
    <t>Jiwa</t>
  </si>
  <si>
    <t>Tabel 2</t>
  </si>
  <si>
    <t>Rata-rata jiwa/rumah tangga</t>
  </si>
  <si>
    <r>
      <rPr>
        <sz val="11"/>
        <color rgb="FF000000"/>
        <rFont val="Arial"/>
        <charset val="1"/>
      </rPr>
      <t>Kepadatan Penduduk /Km</t>
    </r>
    <r>
      <rPr>
        <vertAlign val="superscript"/>
        <sz val="11"/>
        <color rgb="FF000000"/>
        <rFont val="Arial"/>
        <charset val="1"/>
      </rPr>
      <t>2</t>
    </r>
  </si>
  <si>
    <r>
      <rPr>
        <sz val="11"/>
        <color rgb="FF000000"/>
        <rFont val="Arial"/>
        <charset val="1"/>
      </rPr>
      <t>Jiwa/Km</t>
    </r>
    <r>
      <rPr>
        <vertAlign val="superscript"/>
        <sz val="11"/>
        <color rgb="FF000000"/>
        <rFont val="Arial"/>
        <charset val="1"/>
      </rPr>
      <t>2</t>
    </r>
  </si>
  <si>
    <t>Rasio Beban Tanggungan</t>
  </si>
  <si>
    <t>per 100 penduduk produktif</t>
  </si>
  <si>
    <t>Rasio Jenis Kelamin</t>
  </si>
  <si>
    <t>Penduduk 15 tahun ke atas melek huruf</t>
  </si>
  <si>
    <t>%</t>
  </si>
  <si>
    <t>Tabel 3</t>
  </si>
  <si>
    <t>Penduduk 15 tahun yang memiliki ijazah tertinggi</t>
  </si>
  <si>
    <t>a. SMP/ MTs</t>
  </si>
  <si>
    <t>b. SMA/ MA</t>
  </si>
  <si>
    <t>c. Sekolah menengah kejuruan</t>
  </si>
  <si>
    <t>d. Diploma I/Diploma II</t>
  </si>
  <si>
    <t>e. Akademi/Diploma III</t>
  </si>
  <si>
    <t>f.  S1/Diploma IV</t>
  </si>
  <si>
    <t>g. S2/S3 (Master/Doktor)</t>
  </si>
  <si>
    <t>II</t>
  </si>
  <si>
    <t>SARANA KESEHATAN</t>
  </si>
  <si>
    <t>II.1</t>
  </si>
  <si>
    <t>Sarana Kesehatan</t>
  </si>
  <si>
    <t>Jumlah Rumah Sakit Umum</t>
  </si>
  <si>
    <t>#REF!</t>
  </si>
  <si>
    <t>RS</t>
  </si>
  <si>
    <t>Tabel 4</t>
  </si>
  <si>
    <t>Jumlah Rumah Sakit Khusus</t>
  </si>
  <si>
    <t>Jumlah Puskesmas Rawat Inap</t>
  </si>
  <si>
    <t>Puskesmas</t>
  </si>
  <si>
    <t>Jumlah Puskesmas non-Rawat Inap</t>
  </si>
  <si>
    <t>Jumlah Puskesmas Keliling</t>
  </si>
  <si>
    <t>Puskesmas keliling</t>
  </si>
  <si>
    <t>Jumlah Puskesmas pembantu</t>
  </si>
  <si>
    <t>Pustu</t>
  </si>
  <si>
    <t>Jumlah Apotek</t>
  </si>
  <si>
    <t>Apotek</t>
  </si>
  <si>
    <t>Jumlah Klinik Pratama</t>
  </si>
  <si>
    <t>Klinik Pratama</t>
  </si>
  <si>
    <t>Jumlah Klinik Utama</t>
  </si>
  <si>
    <t>Klinik Utama</t>
  </si>
  <si>
    <t>RS dengan kemampuan pelayanan gadar level 1</t>
  </si>
  <si>
    <t>Tabel 6</t>
  </si>
  <si>
    <t>II.2</t>
  </si>
  <si>
    <t>Akses dan Mutu Pelayanan Kesehatan</t>
  </si>
  <si>
    <t>Cakupan Kunjungan Rawat Jalan</t>
  </si>
  <si>
    <t>Tabel 5</t>
  </si>
  <si>
    <t>Cakupan Kunjungan Rawat Inap</t>
  </si>
  <si>
    <r>
      <rPr>
        <sz val="11"/>
        <color rgb="FF000000"/>
        <rFont val="Arial"/>
        <charset val="1"/>
      </rPr>
      <t>Angka kematian kasar/</t>
    </r>
    <r>
      <rPr>
        <i/>
        <sz val="11"/>
        <color rgb="FF000000"/>
        <rFont val="Arial"/>
        <charset val="1"/>
      </rPr>
      <t>Gross Death Rate</t>
    </r>
    <r>
      <rPr>
        <sz val="11"/>
        <color rgb="FF000000"/>
        <rFont val="Arial"/>
        <charset val="1"/>
      </rPr>
      <t xml:space="preserve"> (GDR) di RS</t>
    </r>
  </si>
  <si>
    <t>per 1.000 pasien keluar</t>
  </si>
  <si>
    <t>Tabel 7</t>
  </si>
  <si>
    <r>
      <rPr>
        <sz val="11"/>
        <color rgb="FF000000"/>
        <rFont val="Arial"/>
        <charset val="1"/>
      </rPr>
      <t>Angka kematian murni/</t>
    </r>
    <r>
      <rPr>
        <i/>
        <sz val="11"/>
        <color rgb="FF000000"/>
        <rFont val="Arial"/>
        <charset val="1"/>
      </rPr>
      <t xml:space="preserve">Nett Death Rate </t>
    </r>
    <r>
      <rPr>
        <sz val="11"/>
        <color rgb="FF000000"/>
        <rFont val="Arial"/>
        <charset val="1"/>
      </rPr>
      <t>(NDR) di RS</t>
    </r>
  </si>
  <si>
    <r>
      <rPr>
        <i/>
        <sz val="11"/>
        <color rgb="FF000000"/>
        <rFont val="Arial"/>
        <charset val="1"/>
      </rPr>
      <t>Bed Occupation Rate</t>
    </r>
    <r>
      <rPr>
        <sz val="11"/>
        <color rgb="FF000000"/>
        <rFont val="Arial"/>
        <charset val="1"/>
      </rPr>
      <t xml:space="preserve"> (BOR) di RS</t>
    </r>
  </si>
  <si>
    <t>Tabel 8</t>
  </si>
  <si>
    <r>
      <rPr>
        <i/>
        <sz val="11"/>
        <color rgb="FF000000"/>
        <rFont val="Arial"/>
        <charset val="1"/>
      </rPr>
      <t>Bed Turn Over</t>
    </r>
    <r>
      <rPr>
        <sz val="11"/>
        <color rgb="FF000000"/>
        <rFont val="Arial"/>
        <charset val="1"/>
      </rPr>
      <t xml:space="preserve"> (BTO) di RS</t>
    </r>
  </si>
  <si>
    <t>Kali</t>
  </si>
  <si>
    <r>
      <rPr>
        <i/>
        <sz val="11"/>
        <color rgb="FF000000"/>
        <rFont val="Arial"/>
        <charset val="1"/>
      </rPr>
      <t>Turn of Interval</t>
    </r>
    <r>
      <rPr>
        <sz val="11"/>
        <color rgb="FF000000"/>
        <rFont val="Arial"/>
        <charset val="1"/>
      </rPr>
      <t xml:space="preserve"> (TOI) di RS</t>
    </r>
  </si>
  <si>
    <t>Hari</t>
  </si>
  <si>
    <r>
      <rPr>
        <i/>
        <sz val="11"/>
        <color rgb="FF000000"/>
        <rFont val="Arial"/>
        <charset val="1"/>
      </rPr>
      <t>Average Length of Stay</t>
    </r>
    <r>
      <rPr>
        <sz val="11"/>
        <color rgb="FF000000"/>
        <rFont val="Arial"/>
        <charset val="1"/>
      </rPr>
      <t xml:space="preserve"> (ALOS) di RS</t>
    </r>
  </si>
  <si>
    <t>Puskesmas dengan ketersediaan obat vaksin &amp; essensial</t>
  </si>
  <si>
    <t>Tabel 9</t>
  </si>
  <si>
    <t>Persentase Ketersediaan Obat Essensial</t>
  </si>
  <si>
    <t>Tabel 10</t>
  </si>
  <si>
    <t>Persentase kabupaten/kota dengan ketersediaan vaksin IDL</t>
  </si>
  <si>
    <t>Tabel 11</t>
  </si>
  <si>
    <t>II.3</t>
  </si>
  <si>
    <t>Upaya Kesehatan Bersumberdaya Masyarakat (UKBM)</t>
  </si>
  <si>
    <t>Jumlah Posyandu</t>
  </si>
  <si>
    <t>Posyandu</t>
  </si>
  <si>
    <t>Tabel 12</t>
  </si>
  <si>
    <t>Posyandu Aktif</t>
  </si>
  <si>
    <t>Rasio posyandu per 100 balita</t>
  </si>
  <si>
    <t>per 100 balita</t>
  </si>
  <si>
    <t>Posbindu PTM</t>
  </si>
  <si>
    <t>III</t>
  </si>
  <si>
    <t>SUMBER DAYA MANUSIA KESEHATAN</t>
  </si>
  <si>
    <t>Jumlah Dokter Spesialis</t>
  </si>
  <si>
    <t>Orang</t>
  </si>
  <si>
    <t>Tabel 13</t>
  </si>
  <si>
    <t>Jumlah Dokter Umum</t>
  </si>
  <si>
    <t xml:space="preserve">Rasio Dokter (spesialis+umum) </t>
  </si>
  <si>
    <t>per 100.000 penduduk</t>
  </si>
  <si>
    <t>Jumlah Dokter Gigi + Dokter Gigi Spesialis</t>
  </si>
  <si>
    <t>Rasio Dokter Gigi (termasuk Dokter Gigi Spesialis)</t>
  </si>
  <si>
    <t>Jumlah Bidan</t>
  </si>
  <si>
    <t>Tabel 14</t>
  </si>
  <si>
    <t>Rasio Bidan per 100.000 penduduk</t>
  </si>
  <si>
    <t>Jumlah Perawat</t>
  </si>
  <si>
    <t>Rasio Perawat per 100.000 penduduk</t>
  </si>
  <si>
    <t>Jumlah Tenaga Kesehatan Masyarakat</t>
  </si>
  <si>
    <t>Tabel 15</t>
  </si>
  <si>
    <t>Jumlah Tenaga Kesehatan Lingkungan</t>
  </si>
  <si>
    <t>Jumlah Tenaga Gizi</t>
  </si>
  <si>
    <t>Jumlah Ahli Teknologi Laboratorium Medik</t>
  </si>
  <si>
    <t>Tabel 16</t>
  </si>
  <si>
    <t>Jumlah Tenaga Teknik Biomedika Lainnya</t>
  </si>
  <si>
    <t>Jumlah Tenaga Keterapian Fisik</t>
  </si>
  <si>
    <t>Jumlah Tenaga Keteknisian Medis</t>
  </si>
  <si>
    <t>Jumlah Tenaga Teknis Kefarmasian</t>
  </si>
  <si>
    <t>Tabel 17</t>
  </si>
  <si>
    <t>Jumlah Tenaga Apoteker</t>
  </si>
  <si>
    <t>Jumlah Tenaga Kefarmasian</t>
  </si>
  <si>
    <t>IV</t>
  </si>
  <si>
    <t>PEMBIAYAAN KESEHATAN</t>
  </si>
  <si>
    <t>Peserta Jaminan Pemeliharaan Kesehatan</t>
  </si>
  <si>
    <t>Tabel 19</t>
  </si>
  <si>
    <t>Total anggaran kesehatan</t>
  </si>
  <si>
    <t>Rp</t>
  </si>
  <si>
    <t>Tabel 20</t>
  </si>
  <si>
    <t>APBD kesehatan terhadap APBD kab/kota</t>
  </si>
  <si>
    <t>Anggaran kesehatan perkapita</t>
  </si>
  <si>
    <t>V</t>
  </si>
  <si>
    <t>KESEHATAN KELUARGA</t>
  </si>
  <si>
    <t>V.1</t>
  </si>
  <si>
    <t>Kesehatan Ibu</t>
  </si>
  <si>
    <t>Jumlah Lahir Hidup</t>
  </si>
  <si>
    <t>Tabel 21</t>
  </si>
  <si>
    <t>Angka Lahir Mati (dilaporkan)</t>
  </si>
  <si>
    <t>per 1.000 Kelahiran Hidup</t>
  </si>
  <si>
    <t>Jumlah Kematian Ibu</t>
  </si>
  <si>
    <t>Ibu</t>
  </si>
  <si>
    <t>Angka Kematian Ibu (dilaporkan)</t>
  </si>
  <si>
    <t>per 100.000 Kelahiran Hidup</t>
  </si>
  <si>
    <t>Kunjungan Ibu Hamil (K1)</t>
  </si>
  <si>
    <t>Tabel 24</t>
  </si>
  <si>
    <t>Kunjungan Ibu Hamil (K4)</t>
  </si>
  <si>
    <t>Kunjungan Ibu Hamil (K6)</t>
  </si>
  <si>
    <t>Persalinan di Fasyankes</t>
  </si>
  <si>
    <t>Pelayanan Ibu Nifas KF Lengkap</t>
  </si>
  <si>
    <t>Ibu Nifas Mendapat Vitamin A</t>
  </si>
  <si>
    <t>Ibu hamil dengan imunisasi Td2+</t>
  </si>
  <si>
    <t xml:space="preserve">Ibu Hamil Mendapat Tablet Tambah Darah 90 </t>
  </si>
  <si>
    <t>Tabel 28</t>
  </si>
  <si>
    <t xml:space="preserve">Ibu Hamil Mengonsumsi Tablet Tambah Darah 90 </t>
  </si>
  <si>
    <t>Bumil dengan Komplikasi Kebidanan yang Ditangani</t>
  </si>
  <si>
    <t>Tabel 32</t>
  </si>
  <si>
    <t>Peserta KB Aktif Modern</t>
  </si>
  <si>
    <t>Tabel 29</t>
  </si>
  <si>
    <t>Peserta KB Pasca Persalinan</t>
  </si>
  <si>
    <t>Tabel 31</t>
  </si>
  <si>
    <t>V.2</t>
  </si>
  <si>
    <t>Kesehatan Anak</t>
  </si>
  <si>
    <t>Jumlah Kematian Neonatal</t>
  </si>
  <si>
    <t>neonatal</t>
  </si>
  <si>
    <t>Tabel 34</t>
  </si>
  <si>
    <t>Angka Kematian Neonatal (dilaporkan)</t>
  </si>
  <si>
    <t>Jumlah Bayi Mati</t>
  </si>
  <si>
    <t>bayi</t>
  </si>
  <si>
    <t>Angka Kematian Bayi (dilaporkan)</t>
  </si>
  <si>
    <t>Jumlah Balita Mati</t>
  </si>
  <si>
    <t>Balita</t>
  </si>
  <si>
    <t>Angka Kematian Balita (dilaporkan)</t>
  </si>
  <si>
    <t xml:space="preserve">Bayi baru lahir ditimbang </t>
  </si>
  <si>
    <t>Tabel 33</t>
  </si>
  <si>
    <t xml:space="preserve">Berat Badan Bayi Lahir Rendah (BBLR) </t>
  </si>
  <si>
    <t>Kunjungan Neonatus 1 (KN 1)</t>
  </si>
  <si>
    <t>Tabel 38</t>
  </si>
  <si>
    <t>Kunjungan Neonatus 3 kali (KN Lengkap)</t>
  </si>
  <si>
    <t>Bayi yang diberi ASI Eksklusif</t>
  </si>
  <si>
    <t>Tabel 39</t>
  </si>
  <si>
    <t>Pelayanan kesehatan bayi</t>
  </si>
  <si>
    <t>Tabel 36</t>
  </si>
  <si>
    <t>Desa/Kelurahan UCI</t>
  </si>
  <si>
    <t>Tabel 41</t>
  </si>
  <si>
    <t>Cakupan Imunisasi Campak/Rubela pada Bayi</t>
  </si>
  <si>
    <t>Tabel 43</t>
  </si>
  <si>
    <t>Imunisasi dasar lengkap pada bayi</t>
  </si>
  <si>
    <t>Bayi Mendapat Vitamin A</t>
  </si>
  <si>
    <t>Tabel 45</t>
  </si>
  <si>
    <t>Anak Balita Mendapat Vitamin A</t>
  </si>
  <si>
    <t>Balita Mendapatkan Vitamin A</t>
  </si>
  <si>
    <t>Balita Memiliki Buku KIA</t>
  </si>
  <si>
    <t>Tabel 46</t>
  </si>
  <si>
    <t>Balita Dipantau Pertumbuhan dan Perkembangan</t>
  </si>
  <si>
    <t>Balita ditimbang (D/S)</t>
  </si>
  <si>
    <t>Tabel 47</t>
  </si>
  <si>
    <t>Balita Berat Badan Kurang (BB/U)</t>
  </si>
  <si>
    <t>Tabel 48</t>
  </si>
  <si>
    <t>Balita pendek (TB/U)</t>
  </si>
  <si>
    <t>Balita Gizi Kurang (BB/TB)</t>
  </si>
  <si>
    <t>Balita Gizi Buruk (BB/TB)</t>
  </si>
  <si>
    <t>Cakupan Penjaringan Kesehatan Siswa Kelas 1 SD/MI</t>
  </si>
  <si>
    <t>Tabel 49</t>
  </si>
  <si>
    <t>Cakupan Penjaringan Kesehatan Siswa Kelas 7 SMP/MTs</t>
  </si>
  <si>
    <t>Cakupan Penjaringan Kesehatan Siswa Kelas 10 SMA/MA</t>
  </si>
  <si>
    <t>Pelayanan kesehatan pada usia pendidikan dasar</t>
  </si>
  <si>
    <t>V.3</t>
  </si>
  <si>
    <t>Kesehatan Usia Produktif dan Usia Lanjut</t>
  </si>
  <si>
    <t>Pelayanan Kesehatan Usia Produktif</t>
  </si>
  <si>
    <t>Tabel 52</t>
  </si>
  <si>
    <t>Catin Mendapatkan Layanan Kesehatan</t>
  </si>
  <si>
    <t>Tabel 53</t>
  </si>
  <si>
    <t>Pelayanan Kesehatan Usila (60+ tahun)</t>
  </si>
  <si>
    <t>Tabel 54</t>
  </si>
  <si>
    <t>VI</t>
  </si>
  <si>
    <t>PENGENDALIAN PENYAKIT</t>
  </si>
  <si>
    <t>VI.1</t>
  </si>
  <si>
    <t>Pengendalian Penyakit Menular Langsung</t>
  </si>
  <si>
    <t>Persentase orang terduga TBC mendapatkan pelayanan kesehatan sesuai standar</t>
  </si>
  <si>
    <t>Tabel 56</t>
  </si>
  <si>
    <r>
      <rPr>
        <i/>
        <sz val="11"/>
        <color rgb="FF000000"/>
        <rFont val="Arial"/>
        <charset val="1"/>
      </rPr>
      <t xml:space="preserve">Treatment Coverage </t>
    </r>
    <r>
      <rPr>
        <sz val="11"/>
        <color rgb="FF000000"/>
        <rFont val="Arial"/>
        <charset val="1"/>
      </rPr>
      <t>TBC</t>
    </r>
  </si>
  <si>
    <t>Cakupan penemuan kasus TBC anak</t>
  </si>
  <si>
    <t>Angka kesembuhan BTA+</t>
  </si>
  <si>
    <t>Tabel 57</t>
  </si>
  <si>
    <t>Angka pengobatan lengkap semua kasus TBC</t>
  </si>
  <si>
    <r>
      <rPr>
        <sz val="11"/>
        <color rgb="FF000000"/>
        <rFont val="Arial"/>
        <charset val="1"/>
      </rPr>
      <t xml:space="preserve">Angka keberhasilan pengobatan </t>
    </r>
    <r>
      <rPr>
        <i/>
        <sz val="11"/>
        <color rgb="FF000000"/>
        <rFont val="Arial"/>
        <charset val="1"/>
      </rPr>
      <t>(Success Rate)</t>
    </r>
    <r>
      <rPr>
        <sz val="11"/>
        <color rgb="FF000000"/>
        <rFont val="Arial"/>
        <charset val="1"/>
      </rPr>
      <t xml:space="preserve"> semua kasus TBC</t>
    </r>
  </si>
  <si>
    <t>Jumlah kematian selama pengobatan tuberkulosis</t>
  </si>
  <si>
    <t>Penemuan penderita pneumonia pada balita</t>
  </si>
  <si>
    <t>Tabel 58</t>
  </si>
  <si>
    <t>Puskesmas yang melakukan tatalaksana standar pneumonia min 60%</t>
  </si>
  <si>
    <t>Jumlah Kasus HIV</t>
  </si>
  <si>
    <t>Kasus</t>
  </si>
  <si>
    <t>Tabel 59</t>
  </si>
  <si>
    <t>Persentase ODHIV Baru Mendapat Pengobatan ARV</t>
  </si>
  <si>
    <t>Tabel 60</t>
  </si>
  <si>
    <t>Persentase Penderita Diare pada Semua Umur Dilayani</t>
  </si>
  <si>
    <t>Tabel 61</t>
  </si>
  <si>
    <t>Persentase Penderita Diare pada Balita Dilayani</t>
  </si>
  <si>
    <t>Persentase Ibu hamil diperiksa Hepatitis</t>
  </si>
  <si>
    <t>Tabel 62</t>
  </si>
  <si>
    <t>Persentase Ibu hamil diperiksa Reaktif Hepatitis</t>
  </si>
  <si>
    <t>Persentase Bayi dari Bumil Reakif Hepatitis Diperiksa</t>
  </si>
  <si>
    <t>Jumlah Kasus Baru Kusta (PB+MB)</t>
  </si>
  <si>
    <t>Tabel 64</t>
  </si>
  <si>
    <t>Angka penemuan kasus baru kusta (NCDR)</t>
  </si>
  <si>
    <t>Persentase Kasus Baru Kusta anak &lt; 15 Tahun</t>
  </si>
  <si>
    <t>Persentase Cacat Tingkat 0 Penderita Kusta</t>
  </si>
  <si>
    <t>Persentase Cacat Tingkat 2 Penderita Kusta</t>
  </si>
  <si>
    <t>Angka Cacat Tingkat 2 Penderita Kusta</t>
  </si>
  <si>
    <t xml:space="preserve">Angka Prevalensi Kusta </t>
  </si>
  <si>
    <t>per 10.000 Penduduk</t>
  </si>
  <si>
    <t>Tabel 65</t>
  </si>
  <si>
    <t>Penderita Kusta PB Selesai Berobat (RFT PB)</t>
  </si>
  <si>
    <t>Tabel 67</t>
  </si>
  <si>
    <t>Penderita Kusta MB Selesai Berobat (RFT MB)</t>
  </si>
  <si>
    <t>VI.2</t>
  </si>
  <si>
    <t>Pengendalian Penyakit yang Dapat Dicegah dengan Imunisasi</t>
  </si>
  <si>
    <t>AFP Rate (non polio) &lt; 15 tahun</t>
  </si>
  <si>
    <t>per 100.000 penduduk &lt;15 tahun</t>
  </si>
  <si>
    <t>Tabel 68</t>
  </si>
  <si>
    <t>Jumlah kasus difteri</t>
  </si>
  <si>
    <t>Tabel 69</t>
  </si>
  <si>
    <r>
      <rPr>
        <i/>
        <sz val="11"/>
        <color rgb="FF000000"/>
        <rFont val="Arial"/>
        <charset val="1"/>
      </rPr>
      <t>Case fatality rate</t>
    </r>
    <r>
      <rPr>
        <sz val="11"/>
        <color rgb="FF000000"/>
        <rFont val="Arial"/>
        <charset val="1"/>
      </rPr>
      <t xml:space="preserve"> difteri</t>
    </r>
  </si>
  <si>
    <t>Jumlah kasus pertusis</t>
  </si>
  <si>
    <t>Jumlah kasus tetanus neonatorum</t>
  </si>
  <si>
    <r>
      <rPr>
        <i/>
        <sz val="11"/>
        <color rgb="FF000000"/>
        <rFont val="Arial"/>
        <charset val="1"/>
      </rPr>
      <t>Case fatality rate</t>
    </r>
    <r>
      <rPr>
        <sz val="11"/>
        <color rgb="FF000000"/>
        <rFont val="Arial"/>
        <charset val="1"/>
      </rPr>
      <t xml:space="preserve"> tetanus neonatorum</t>
    </r>
  </si>
  <si>
    <t>Jumlah kasus hepatitis B</t>
  </si>
  <si>
    <t>Jumlah kasus suspek campak</t>
  </si>
  <si>
    <t xml:space="preserve">Insiden rate suspek campak </t>
  </si>
  <si>
    <t>KLB ditangani &lt; 24 jam</t>
  </si>
  <si>
    <t>Tabel 63</t>
  </si>
  <si>
    <t>VI.3</t>
  </si>
  <si>
    <t>Pengendalian Penyakit Tular Vektor dan Zoonotik</t>
  </si>
  <si>
    <r>
      <rPr>
        <sz val="11"/>
        <color rgb="FF000000"/>
        <rFont val="Arial"/>
        <charset val="1"/>
      </rPr>
      <t>Angka kesakitan (</t>
    </r>
    <r>
      <rPr>
        <i/>
        <sz val="11"/>
        <color rgb="FF000000"/>
        <rFont val="Arial"/>
        <charset val="1"/>
      </rPr>
      <t>incidence rate)</t>
    </r>
    <r>
      <rPr>
        <sz val="11"/>
        <color rgb="FF000000"/>
        <rFont val="Arial"/>
        <charset val="1"/>
      </rPr>
      <t>DBD</t>
    </r>
  </si>
  <si>
    <r>
      <rPr>
        <sz val="11"/>
        <color rgb="FF000000"/>
        <rFont val="Arial"/>
        <charset val="1"/>
      </rPr>
      <t>Angka kematian</t>
    </r>
    <r>
      <rPr>
        <i/>
        <sz val="11"/>
        <color rgb="FF000000"/>
        <rFont val="Arial"/>
        <charset val="1"/>
      </rPr>
      <t xml:space="preserve"> (case fatality rate)</t>
    </r>
    <r>
      <rPr>
        <sz val="11"/>
        <color rgb="FF000000"/>
        <rFont val="Arial"/>
        <charset val="1"/>
      </rPr>
      <t xml:space="preserve"> DBD</t>
    </r>
  </si>
  <si>
    <r>
      <rPr>
        <sz val="11"/>
        <color rgb="FF000000"/>
        <rFont val="Arial"/>
        <charset val="1"/>
      </rPr>
      <t>Angka kesakitan malaria (</t>
    </r>
    <r>
      <rPr>
        <i/>
        <sz val="11"/>
        <color rgb="FF000000"/>
        <rFont val="Arial"/>
        <charset val="1"/>
      </rPr>
      <t>annual parasit incidence</t>
    </r>
    <r>
      <rPr>
        <sz val="11"/>
        <color rgb="FF000000"/>
        <rFont val="Arial"/>
        <charset val="1"/>
      </rPr>
      <t>)</t>
    </r>
  </si>
  <si>
    <t>per 1.000 penduduk</t>
  </si>
  <si>
    <t>Tabel 66</t>
  </si>
  <si>
    <t>Konfirmasi laboratorium pada suspek malaria</t>
  </si>
  <si>
    <t>Pengobatan standar kasus malaria positif</t>
  </si>
  <si>
    <r>
      <rPr>
        <i/>
        <sz val="11"/>
        <color rgb="FF000000"/>
        <rFont val="Arial"/>
        <charset val="1"/>
      </rPr>
      <t>Case fatality rate</t>
    </r>
    <r>
      <rPr>
        <sz val="11"/>
        <color rgb="FF000000"/>
        <rFont val="Arial"/>
        <charset val="1"/>
      </rPr>
      <t xml:space="preserve"> malaria</t>
    </r>
  </si>
  <si>
    <t>Penderita kronis filariasis</t>
  </si>
  <si>
    <t>Jumlah Kasus Covid-19</t>
  </si>
  <si>
    <t>Tabel 84</t>
  </si>
  <si>
    <r>
      <rPr>
        <sz val="11"/>
        <color rgb="FF000000"/>
        <rFont val="Arial"/>
        <charset val="1"/>
      </rPr>
      <t>CFR (</t>
    </r>
    <r>
      <rPr>
        <i/>
        <sz val="11"/>
        <color rgb="FF000000"/>
        <rFont val="Arial"/>
        <charset val="1"/>
      </rPr>
      <t>Case Fatality Rate</t>
    </r>
    <r>
      <rPr>
        <sz val="11"/>
        <color rgb="FF000000"/>
        <rFont val="Arial"/>
        <charset val="1"/>
      </rPr>
      <t>) Covid-19</t>
    </r>
  </si>
  <si>
    <t>Cakupan Total Vaksinasi Covid-19 Dosis 1</t>
  </si>
  <si>
    <t>Cakupan Total Vaksinasi Covid-19 Dosis 2</t>
  </si>
  <si>
    <t>VI.4</t>
  </si>
  <si>
    <t>Pengendalian Penyakit Tidak Menular</t>
  </si>
  <si>
    <t>Penderita Hipertensi Mendapat Pelayanan Kesehatan</t>
  </si>
  <si>
    <t xml:space="preserve">Penyandang DM  mendapatkan pelayanan kesehatan sesuai standar </t>
  </si>
  <si>
    <t>Pemeriksaan IVA pada perempuan usia 30-50 tahun</t>
  </si>
  <si>
    <t>% perempuan usia 30-50 tahun</t>
  </si>
  <si>
    <t>Tabel 70</t>
  </si>
  <si>
    <t>Persentase IVA positif pada perempuan usia 30-50 tahun</t>
  </si>
  <si>
    <t>Pemeriksaan payudara (SADANIS) pada perempuan 30-50 tahun</t>
  </si>
  <si>
    <t>Tabel 77</t>
  </si>
  <si>
    <t>Persentase tumor/benjolan payudara pada perempuan 30-50 tahun</t>
  </si>
  <si>
    <t>Pelayanan Kesehatan Orang dengan Gangguan Jiwa Berat</t>
  </si>
  <si>
    <t>Tabel 71</t>
  </si>
  <si>
    <t>VII</t>
  </si>
  <si>
    <t>KESEHATAN LINGKUNGAN</t>
  </si>
  <si>
    <t>Sarana Air Minum yang DiawasiI/ Diperiksa Kualitas Air Minumnya Sesuai Standar (Aman)</t>
  </si>
  <si>
    <t>Tabel 79</t>
  </si>
  <si>
    <t>KK Stop BABS (SBS)</t>
  </si>
  <si>
    <t>Tabel 80</t>
  </si>
  <si>
    <t>KK dengan Akses terhadap Fasilitas Sanitasi yang Layak</t>
  </si>
  <si>
    <t>KK dengan Akses terhadap Fasilitas Sanitasi yang Aman</t>
  </si>
  <si>
    <t>Desa/ Kelurahan Stop BABS (SBS)</t>
  </si>
  <si>
    <t>KK Cuci Tangan Pakai Sabun (CTPS)</t>
  </si>
  <si>
    <t>Tabel 81</t>
  </si>
  <si>
    <t>KK Pengelolaan Air Minum dan Makanan Rumah Tangga (PAMMRT)</t>
  </si>
  <si>
    <t>KK Pengelolaan Sampah Rumah Tangga (PSRT)</t>
  </si>
  <si>
    <t>KK Pengelolaan Limbah Cair Rumah Tangga (PLCRT)</t>
  </si>
  <si>
    <t>Desa/ Kelurahan 5 Pilar STBM</t>
  </si>
  <si>
    <t>KK Pengelolaan Kualitas Udara dalam Rumah Tangga (PKURT)</t>
  </si>
  <si>
    <t>KK Akses Rumah Sehat</t>
  </si>
  <si>
    <t>Tempat Fasilitas Umum (TFU) yang Dilakukan Pengawasan Sesuai Standar</t>
  </si>
  <si>
    <t>Tabel 82</t>
  </si>
  <si>
    <t>Tempat Pengelolaan Pangan (TPP) Jasa Boga yang Memenuhi Syarat Kesehatan</t>
  </si>
  <si>
    <t>Tabel 83</t>
  </si>
  <si>
    <t>TABEL 1</t>
  </si>
  <si>
    <t>LUAS WILAYAH,  JUMLAH DESA/KELURAHAN, JUMLAH PENDUDUK, JUMLAH RUMAH TANGGA,</t>
  </si>
  <si>
    <t>DAN KEPADATAN PENDUDUK MENURUT KECAMATAN</t>
  </si>
  <si>
    <t>KECAMATAN</t>
  </si>
  <si>
    <t>LUAS</t>
  </si>
  <si>
    <t>JUMLAH</t>
  </si>
  <si>
    <t>JUMLAH PENDUDUK</t>
  </si>
  <si>
    <t>RATA-RATA</t>
  </si>
  <si>
    <t>KEPADATAN</t>
  </si>
  <si>
    <t>WILAYAH</t>
  </si>
  <si>
    <t xml:space="preserve">DESA </t>
  </si>
  <si>
    <t>KELURAHAN</t>
  </si>
  <si>
    <t>DESA + KELURAHAN</t>
  </si>
  <si>
    <t>RUMAH</t>
  </si>
  <si>
    <t>JIWA/RUMAH</t>
  </si>
  <si>
    <t>PENDUDUK</t>
  </si>
  <si>
    <r>
      <rPr>
        <b/>
        <sz val="12"/>
        <color rgb="FF000000"/>
        <rFont val="Arial"/>
        <charset val="1"/>
      </rPr>
      <t>(</t>
    </r>
    <r>
      <rPr>
        <b/>
        <i/>
        <sz val="12"/>
        <color rgb="FF000000"/>
        <rFont val="Arial"/>
        <charset val="1"/>
      </rPr>
      <t>km</t>
    </r>
    <r>
      <rPr>
        <b/>
        <vertAlign val="superscript"/>
        <sz val="12"/>
        <color rgb="FF000000"/>
        <rFont val="Arial"/>
        <charset val="1"/>
      </rPr>
      <t>2</t>
    </r>
    <r>
      <rPr>
        <b/>
        <sz val="12"/>
        <color rgb="FF000000"/>
        <rFont val="Arial"/>
        <charset val="1"/>
      </rPr>
      <t>)</t>
    </r>
  </si>
  <si>
    <t xml:space="preserve">TANGGA </t>
  </si>
  <si>
    <r>
      <rPr>
        <b/>
        <i/>
        <sz val="12"/>
        <color rgb="FF000000"/>
        <rFont val="Arial"/>
        <charset val="1"/>
      </rPr>
      <t>per km</t>
    </r>
    <r>
      <rPr>
        <b/>
        <vertAlign val="superscript"/>
        <sz val="12"/>
        <color rgb="FF000000"/>
        <rFont val="Arial"/>
        <charset val="1"/>
      </rPr>
      <t>2</t>
    </r>
  </si>
  <si>
    <t>Paseban</t>
  </si>
  <si>
    <t>Lemahbang</t>
  </si>
  <si>
    <t>Karangbangun</t>
  </si>
  <si>
    <t>Ploso</t>
  </si>
  <si>
    <t>Giriwondo</t>
  </si>
  <si>
    <t>Kadipiro</t>
  </si>
  <si>
    <t>Jumantoro</t>
  </si>
  <si>
    <t>Kedawung</t>
  </si>
  <si>
    <t>Bakalan</t>
  </si>
  <si>
    <t>Jumapolo</t>
  </si>
  <si>
    <t>Kwangsan</t>
  </si>
  <si>
    <t>Jatirejo</t>
  </si>
  <si>
    <t>TABEL 2</t>
  </si>
  <si>
    <t>JUMLAH PENDUDUK MENURUT JENIS KELAMIN DAN KELOMPOK UMUR</t>
  </si>
  <si>
    <t>KELOMPOK UMUR (TAHUN)</t>
  </si>
  <si>
    <t xml:space="preserve">LAKI-LAKI </t>
  </si>
  <si>
    <t xml:space="preserve"> PEREMPUAN </t>
  </si>
  <si>
    <t>LAKI-LAKI+PEREMPUAN</t>
  </si>
  <si>
    <t>RASIO JENIS KELAMIN</t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</si>
  <si>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</si>
  <si>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</si>
  <si>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</si>
  <si>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</si>
  <si>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</si>
  <si>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</si>
  <si>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</si>
  <si>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</si>
  <si>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</si>
  <si>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</si>
  <si>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</si>
  <si>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</si>
  <si>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</si>
  <si>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</si>
  <si>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</si>
  <si>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75+</t>
  </si>
  <si>
    <r>
      <rPr>
        <b/>
        <sz val="12"/>
        <color rgb="FF000000"/>
        <rFont val="Arial"/>
        <charset val="1"/>
      </rPr>
      <t xml:space="preserve">ANGKA BEBAN TANGGUNGAN </t>
    </r>
    <r>
      <rPr>
        <b/>
        <i/>
        <sz val="12"/>
        <color rgb="FF000000"/>
        <rFont val="Arial"/>
        <charset val="1"/>
      </rPr>
      <t>(DEPENDENCY RATIO)</t>
    </r>
  </si>
  <si>
    <t>TABEL 3</t>
  </si>
  <si>
    <t xml:space="preserve">PENDUDUK BERUMUR 15 TAHUN KE ATAS YANG MELEK HURUF </t>
  </si>
  <si>
    <t>DAN IJAZAH TERTINGGI YANG DIPEROLEH MENURUT JENIS KELAMIN</t>
  </si>
  <si>
    <t>VARIABEL</t>
  </si>
  <si>
    <t>PERSENTASE</t>
  </si>
  <si>
    <t>LAKI-LAKI+
PEREMPUAN</t>
  </si>
  <si>
    <t xml:space="preserve"> PEREMPUAN</t>
  </si>
  <si>
    <t>PENDUDUK BERUMUR 15 TAHUN KE ATAS</t>
  </si>
  <si>
    <t>PENDUDUK BERUMUR 15 TAHUN KE ATAS YANG MELEK HURUF</t>
  </si>
  <si>
    <t>PERSENTASE PENDIDIKAN TERTINGGI YANG DITAMATKAN:</t>
  </si>
  <si>
    <t>a. TIDAK MEMILIKI IJAZAH SD</t>
  </si>
  <si>
    <t>b. SD/MI</t>
  </si>
  <si>
    <t>c. SMP/ MTs</t>
  </si>
  <si>
    <t>d. SMA/ MA</t>
  </si>
  <si>
    <t>e. SEKOLAH MENENGAH KEJURUAN</t>
  </si>
  <si>
    <t>f.  DIPLOMA I/DIPLOMA II</t>
  </si>
  <si>
    <t>g. AKADEMI/DIPLOMA III</t>
  </si>
  <si>
    <t>h. S1/DIPLOMA IV</t>
  </si>
  <si>
    <t>i. S2/S3 (MASTER/DOKTOR)</t>
  </si>
  <si>
    <t xml:space="preserve"> </t>
  </si>
  <si>
    <t>TABEL 4</t>
  </si>
  <si>
    <t>JUMLAH FASILITAS PELAYANAN KESEHATAN MENURUT KEPEMILIKAN</t>
  </si>
  <si>
    <t>FASILITAS KESEHATAN</t>
  </si>
  <si>
    <t>PEMILIKAN/PENGELOLA</t>
  </si>
  <si>
    <t>KEMENKES</t>
  </si>
  <si>
    <t>PEM.PROV</t>
  </si>
  <si>
    <t>PEM.KAB/KOTA</t>
  </si>
  <si>
    <t>TNI/POLRI</t>
  </si>
  <si>
    <t>BUMN</t>
  </si>
  <si>
    <t>SWASTA</t>
  </si>
  <si>
    <t>ORGANISASI KEMASYARAKATAN</t>
  </si>
  <si>
    <t>RUMAH SAKIT</t>
  </si>
  <si>
    <t>RUMAH SAKIT UMUM</t>
  </si>
  <si>
    <t xml:space="preserve">RUMAH SAKIT KHUSUS
</t>
  </si>
  <si>
    <t>PUSKESMAS DAN JARINGANNYA</t>
  </si>
  <si>
    <t>PUSKESMAS RAWAT INAP</t>
  </si>
  <si>
    <t xml:space="preserve">      - JUMLAH TEMPAT TIDUR</t>
  </si>
  <si>
    <t>PUSKESMAS NON RAWAT INAP</t>
  </si>
  <si>
    <t>PUSKESMAS KELILING</t>
  </si>
  <si>
    <t>PUSKESMAS PEMBANTU</t>
  </si>
  <si>
    <t>SARANA PELAYANAN LAIN</t>
  </si>
  <si>
    <t>KLINIK PRATAMA</t>
  </si>
  <si>
    <t>KLINIK UTAMA</t>
  </si>
  <si>
    <t>TEMPAT PRAKTIK MANDIRI DOKTER</t>
  </si>
  <si>
    <t>TEMPAT PRAKTIK MANDIRI DOKTER GIGI</t>
  </si>
  <si>
    <t>TEMPAT PRAKTIK MANDIRI DOKTER SPESIALIS</t>
  </si>
  <si>
    <t>TEMPAT PRAKTIK MANDIRI BIDAN</t>
  </si>
  <si>
    <t>TEMPAT PRAKTK MANDIRI PERAWAT</t>
  </si>
  <si>
    <t>GRIYA SEHAT</t>
  </si>
  <si>
    <t>PANTI SEHAT</t>
  </si>
  <si>
    <t>UNIT TRANSFUSI DARAH</t>
  </si>
  <si>
    <t>LABORATORIUM KESEHATAN</t>
  </si>
  <si>
    <t>SARANA PRODUKSI DAN DISTRIBUSI KEFARMASIAN</t>
  </si>
  <si>
    <t>INDUSTRI FARMASI</t>
  </si>
  <si>
    <t>INDUSTRI OBAT TRADISIONAL/EKSTRAK BAHAN ALAM (IOT/IEBA)</t>
  </si>
  <si>
    <t>USAHA KECIL/MIKRO OBAT TRADISIONAL (UKOT/UMOT)</t>
  </si>
  <si>
    <t>PRODUKSI ALAT KESEHATAN</t>
  </si>
  <si>
    <t>PRODUKSI PERBEKALAN KESEHATAN RUMAH TANGGA (PKRT)</t>
  </si>
  <si>
    <t>INDUSTRI KOSMETIKA</t>
  </si>
  <si>
    <t>PEDAGANG BESAR FARMASI (PBF)</t>
  </si>
  <si>
    <t>PENYALUR ALAT KESEHATAN (PAK)</t>
  </si>
  <si>
    <t>APOTEK</t>
  </si>
  <si>
    <t>TOKO OBAT</t>
  </si>
  <si>
    <t>TOKO ALKES</t>
  </si>
  <si>
    <t>TABEL  5</t>
  </si>
  <si>
    <t>JUMLAH KUNJUNGAN PASIEN BARU RAWAT JALAN, RAWAT INAP, DAN KUNJUNGAN GANGGUAN JIWA DI SARANA PELAYANAN KESEHATAN</t>
  </si>
  <si>
    <t xml:space="preserve">                                                                                                                   TAHUN ……….</t>
  </si>
  <si>
    <t>SARANA PELAYANAN KESEHATAN</t>
  </si>
  <si>
    <t>JUMLAH KUNJUNGAN</t>
  </si>
  <si>
    <t>KUNJUNGAN GANGGUAN JIWA</t>
  </si>
  <si>
    <t>RAWAT JALAN</t>
  </si>
  <si>
    <t>RAWAT INAP</t>
  </si>
  <si>
    <t>L+P</t>
  </si>
  <si>
    <t>JUMLAH PENDUDUK KAB/KOTA</t>
  </si>
  <si>
    <t>CAKUPAN KUNJUNGAN (%)</t>
  </si>
  <si>
    <t>A</t>
  </si>
  <si>
    <t>Fasilitas Pelayanan Kesehatan Tingkat Pertama</t>
  </si>
  <si>
    <t>1. KUSOMO HUSADA</t>
  </si>
  <si>
    <t>Praktik Mandiri Dokter</t>
  </si>
  <si>
    <t>1. dr. SIAGAN</t>
  </si>
  <si>
    <t>2. dr. ASRI PROBOWATI AYUNINGRUM</t>
  </si>
  <si>
    <t>3. dr. AMELIA PRIMAYANTI</t>
  </si>
  <si>
    <t>Praktik Mandiri Dokter Gigi</t>
  </si>
  <si>
    <t>Praktik Mandiri Bidan</t>
  </si>
  <si>
    <t>1.PMB.PUSPITA HATI</t>
  </si>
  <si>
    <t>2.PMB HARIE YOHANES JUMAPOLO</t>
  </si>
  <si>
    <t>3.PMB IKA FARIDA .R</t>
  </si>
  <si>
    <t>4.PMB ANASTASYA</t>
  </si>
  <si>
    <t>5.PMB SRISUBEKTI</t>
  </si>
  <si>
    <t>PRAKTEK MANDIRI PERAWAT</t>
  </si>
  <si>
    <t>1. EDI PRABOWO</t>
  </si>
  <si>
    <t>SUB JUMLAH I</t>
  </si>
  <si>
    <t>B</t>
  </si>
  <si>
    <t>Fasilitas Pelayanan Kesehatan Tingkat Lanjut</t>
  </si>
  <si>
    <t>RS Umum</t>
  </si>
  <si>
    <t>RS Khusus</t>
  </si>
  <si>
    <t>Praktik Mandiri Dokter Spesialis</t>
  </si>
  <si>
    <t>SUB JUMLAH II</t>
  </si>
  <si>
    <t>Sumber: ……………… (sebutkan)</t>
  </si>
  <si>
    <t>Catatan: Puskesmas non rawat inap hanya melayani kunjungan rawat jalan</t>
  </si>
  <si>
    <t>TABEL 6</t>
  </si>
  <si>
    <t xml:space="preserve">PERSENTASE RUMAH SAKIT DENGAN KEMAMPUAN PELAYANAN GAWAT DARURAT (GADAR ) LEVEL I </t>
  </si>
  <si>
    <t>MEMPUNYAI KEMAMPUAN PELAYANAN GAWAT DARURAT LEVEL I</t>
  </si>
  <si>
    <t>RUMAH SAKIT KHUSUS</t>
  </si>
  <si>
    <t>TABEL 8</t>
  </si>
  <si>
    <t>INDIKATOR KINERJA PELAYANAN DI RUMAH SAKIT</t>
  </si>
  <si>
    <r>
      <rPr>
        <b/>
        <sz val="12"/>
        <color rgb="FF000000"/>
        <rFont val="Arial"/>
        <charset val="1"/>
      </rPr>
      <t>NAMA RUMAH SAKIT</t>
    </r>
    <r>
      <rPr>
        <b/>
        <vertAlign val="superscript"/>
        <sz val="12"/>
        <color rgb="FF000000"/>
        <rFont val="Arial"/>
        <charset val="1"/>
      </rPr>
      <t>a</t>
    </r>
  </si>
  <si>
    <t>JUMLAH             TEMPAT TIDUR</t>
  </si>
  <si>
    <t>PASIEN KELUAR                (HIDUP + MATI)</t>
  </si>
  <si>
    <t>JUMLAH HARI PERAWATAN</t>
  </si>
  <si>
    <t>JUMLAH LAMA DIRAWAT</t>
  </si>
  <si>
    <t>BOR (%)</t>
  </si>
  <si>
    <t>BTO (KALI)</t>
  </si>
  <si>
    <t>TOI (HARI)</t>
  </si>
  <si>
    <t>ALOS (HARI)</t>
  </si>
  <si>
    <r>
      <rPr>
        <sz val="10"/>
        <color rgb="FF000000"/>
        <rFont val="Arial"/>
        <charset val="1"/>
      </rPr>
      <t xml:space="preserve">Keterangan: </t>
    </r>
    <r>
      <rPr>
        <vertAlign val="superscript"/>
        <sz val="10"/>
        <color rgb="FF000000"/>
        <rFont val="Arial"/>
        <charset val="1"/>
      </rPr>
      <t>a</t>
    </r>
    <r>
      <rPr>
        <sz val="10"/>
        <color rgb="FF000000"/>
        <rFont val="Arial"/>
        <charset val="1"/>
      </rPr>
      <t xml:space="preserve"> termasuk rumah sakit swasta</t>
    </r>
  </si>
  <si>
    <t>TABEL 7</t>
  </si>
  <si>
    <t>ANGKA KEMATIAN PASIEN DI RUMAH SAKIT</t>
  </si>
  <si>
    <t>PASIEN KELUAR MATI</t>
  </si>
  <si>
    <r>
      <rPr>
        <b/>
        <sz val="12"/>
        <color rgb="FF000000"/>
        <rFont val="Arial"/>
        <charset val="1"/>
      </rPr>
      <t xml:space="preserve">PASIEN KELUAR MATI                 </t>
    </r>
    <r>
      <rPr>
        <b/>
        <sz val="12"/>
        <color rgb="FF000000"/>
        <rFont val="Calibri"/>
        <charset val="1"/>
      </rPr>
      <t>≥</t>
    </r>
    <r>
      <rPr>
        <b/>
        <sz val="12"/>
        <color rgb="FF000000"/>
        <rFont val="Arial"/>
        <charset val="1"/>
      </rPr>
      <t xml:space="preserve"> 48 JAM DIRAWAT</t>
    </r>
  </si>
  <si>
    <t>Gross Death Rate</t>
  </si>
  <si>
    <t>Net Death Rate</t>
  </si>
  <si>
    <t>TABEL 9</t>
  </si>
  <si>
    <t>PERSENTASE PUSKESMAS DENGAN KETERSEDIAAN OBAT ESENSIAL MENURUT PUSKESMAS DAN KECAMATAN</t>
  </si>
  <si>
    <t>KABUPATEN/KOTA KARANGANYAR</t>
  </si>
  <si>
    <t>TAHUN 2024</t>
  </si>
  <si>
    <t>PUSKESMAS</t>
  </si>
  <si>
    <t>KETERSEDIAAN OBAT ESENSIAL*</t>
  </si>
  <si>
    <t>JUMAPOLO</t>
  </si>
  <si>
    <t>PUSKESMAS JUMAPOLO</t>
  </si>
  <si>
    <t>JUMLAH PUSKESMAS YANG MEMILIKI 80% OBAT DAN VAKSIN ESENSIAL</t>
  </si>
  <si>
    <t>JUMLAH PUSKESMAS YANG MELAPOR</t>
  </si>
  <si>
    <t>% PUSKESMAS DENGAN KETERSEDIAAN OBAT &amp; VAKSIN ESENSIAL</t>
  </si>
  <si>
    <t>Sumber: …………….. (sebutkan)</t>
  </si>
  <si>
    <t>Keterangan: *) beri tanda "V" jika puskesmas memiliki obat dan vaksin esensial ≥80%</t>
  </si>
  <si>
    <t xml:space="preserve">                    *) beri tanda "X" jika puskesmas memiliki obat dan vaksin esensial &lt;80%</t>
  </si>
  <si>
    <r>
      <rPr>
        <sz val="10"/>
        <color rgb="FF000000"/>
        <rFont val="Arial"/>
        <charset val="1"/>
      </rPr>
      <t xml:space="preserve">                    *) jika puskesmas tersebut tidak melapor, </t>
    </r>
    <r>
      <rPr>
        <b/>
        <sz val="10"/>
        <color rgb="FF000000"/>
        <rFont val="Arial"/>
        <charset val="1"/>
      </rPr>
      <t>mohon dikosongkan atau tidak memberi tanda "V" maupun "X"</t>
    </r>
  </si>
  <si>
    <t>TABEL 10</t>
  </si>
  <si>
    <t>KETERSEDIAAN</t>
  </si>
  <si>
    <t>OBAT ESENSIAL</t>
  </si>
  <si>
    <t>NAMA OBAT</t>
  </si>
  <si>
    <t>SATUAN</t>
  </si>
  <si>
    <t xml:space="preserve">Albendazol/Pirantel Pamoat </t>
  </si>
  <si>
    <t>Tablet</t>
  </si>
  <si>
    <t>Alopurinol</t>
  </si>
  <si>
    <t xml:space="preserve">Amlodipin/Kaptopril </t>
  </si>
  <si>
    <t xml:space="preserve">Amoksisilin 500 mg </t>
  </si>
  <si>
    <t xml:space="preserve">Amoksisilin sirup </t>
  </si>
  <si>
    <t>Botol</t>
  </si>
  <si>
    <t>Antasida tablet kunyah/antasida suspensi</t>
  </si>
  <si>
    <t>Tablet/Botol</t>
  </si>
  <si>
    <t>Amitriptilin tablet salut 25 mg (HCl)</t>
  </si>
  <si>
    <t xml:space="preserve">Asam Askorbat (Vitamin C) </t>
  </si>
  <si>
    <t xml:space="preserve">Asiklovir </t>
  </si>
  <si>
    <t>Betametason salep</t>
  </si>
  <si>
    <t>Tube</t>
  </si>
  <si>
    <t>Deksametason tablet/deksametason injeksi</t>
  </si>
  <si>
    <t>Tablet/Vial/Ampul</t>
  </si>
  <si>
    <t>Diazepam injeksi 5 mg/ml</t>
  </si>
  <si>
    <t>Ampul</t>
  </si>
  <si>
    <t>X</t>
  </si>
  <si>
    <t xml:space="preserve">Diazepam </t>
  </si>
  <si>
    <t>Dihidroartemsin+piperakuin (DHP) dan primaquin</t>
  </si>
  <si>
    <t>Difenhidramin Inj. 10 mg/ml</t>
  </si>
  <si>
    <t>Epinefrin (Adrenalin) injeksi 0,1 % (sebagai HCl)</t>
  </si>
  <si>
    <t>Fitomenadion (Vitamin K) injeksi</t>
  </si>
  <si>
    <t xml:space="preserve">Furosemid 40 mg/Hidroklorotiazid (HCT) </t>
  </si>
  <si>
    <t>Garam Oralit serbuk</t>
  </si>
  <si>
    <t>Kantong</t>
  </si>
  <si>
    <t xml:space="preserve">Glibenklamid/Metformin </t>
  </si>
  <si>
    <t>Hidrokortison krim/salep</t>
  </si>
  <si>
    <t>Kotrimoksazol (dewasa) kombinasi tablet/Kotrimoksazol suspensi</t>
  </si>
  <si>
    <t>Ketokonazol tablet 200 mg</t>
  </si>
  <si>
    <t>Klorfeniramina Maleat (CTM) tablet 4 mg</t>
  </si>
  <si>
    <t xml:space="preserve">Lidokain inj </t>
  </si>
  <si>
    <t>Vial</t>
  </si>
  <si>
    <t xml:space="preserve">Magnesium Sulfat injeksi </t>
  </si>
  <si>
    <t>Metilergometrin Maleat injeksi 0,200 mg-1 ml</t>
  </si>
  <si>
    <t xml:space="preserve">Natrium Diklofenak </t>
  </si>
  <si>
    <t>OAT FDC Kat 1</t>
  </si>
  <si>
    <t>Paket</t>
  </si>
  <si>
    <t>Oksitosin injeksi</t>
  </si>
  <si>
    <t xml:space="preserve">Parasetamol sirup 120 mg / 5 ml </t>
  </si>
  <si>
    <t>Parasetamol 500 mg</t>
  </si>
  <si>
    <t xml:space="preserve">Prednison 5 mg </t>
  </si>
  <si>
    <t>Retinol 100.000/200.000 IU</t>
  </si>
  <si>
    <t>Kapsul</t>
  </si>
  <si>
    <t>Salbutamol</t>
  </si>
  <si>
    <t>Salep Mata/Tetes Mata Antibiotik</t>
  </si>
  <si>
    <t xml:space="preserve">Simvastatin </t>
  </si>
  <si>
    <t>Tablet Tambah Darah</t>
  </si>
  <si>
    <t xml:space="preserve">Vitamin B6 (Piridoksin) </t>
  </si>
  <si>
    <t>Zinc 20 mg</t>
  </si>
  <si>
    <t xml:space="preserve">JUMLAH ITEM OBAT INDIKATOR YANG TERSEDIA DI KABUPATEN/KOTA </t>
  </si>
  <si>
    <t>JUMLAH ITEM OBAT INDIKATOR</t>
  </si>
  <si>
    <t>% KABUPATEN/KOTA DENGAN KETERSEDIAAN OBAT ESENSIAL</t>
  </si>
  <si>
    <t>Keterangan: *) beri tanda "V" jika kabupaten/kota memiliki obat esensial</t>
  </si>
  <si>
    <t xml:space="preserve">                     *) beri tanda "X" jika kabupaten/kota tidak memiliki obat esensial</t>
  </si>
  <si>
    <t>TABEL 11</t>
  </si>
  <si>
    <t>KETERSEDIAAN VAKSIN IDL (IMUNISASI DASAR LENGKAP)</t>
  </si>
  <si>
    <t>NAMA VAKSIN</t>
  </si>
  <si>
    <t>KETERSEDIAAN VAKSIN IDL*</t>
  </si>
  <si>
    <t>Vaksin Hepatitis B</t>
  </si>
  <si>
    <t>v</t>
  </si>
  <si>
    <t>Vaksin BCG</t>
  </si>
  <si>
    <t>vial</t>
  </si>
  <si>
    <t>Vaksin DPT-HB-HIB</t>
  </si>
  <si>
    <t>Vaksin Polio</t>
  </si>
  <si>
    <t>Vaksin Campak/Vaksin Campak Rubella (MR)</t>
  </si>
  <si>
    <t>Vial/Ampul</t>
  </si>
  <si>
    <t xml:space="preserve">JUMLAH ITEM VAKSIN IDL YANG TERSEDIA DI KABUPATEN/KOTA </t>
  </si>
  <si>
    <t>% KABUPATEN/KOTA DENGAN KETERSEDIAAN VAKSIN IDL</t>
  </si>
  <si>
    <t>Keterangan: *) beri tanda "V" jika kabupaten/kota memiliki vaksin IDL</t>
  </si>
  <si>
    <t xml:space="preserve">                     *) beri tanda "X" jika kabupaten/kota tidak memiliki vaksin IDL</t>
  </si>
  <si>
    <t>TABEL 12</t>
  </si>
  <si>
    <t>JUMLAH POSYANDU DAN POSBINDU PTM MENURUT KECAMATAN DAN PUSKESMAS</t>
  </si>
  <si>
    <t>DESA</t>
  </si>
  <si>
    <t xml:space="preserve"> POSYANDU </t>
  </si>
  <si>
    <t>JUMLAH POSBINDU PTM*</t>
  </si>
  <si>
    <t>AKTIF</t>
  </si>
  <si>
    <t>TIDAK AKTIF</t>
  </si>
  <si>
    <t>JUMLAH (KAB/KOTA)</t>
  </si>
  <si>
    <t>RASIO POSYANDU PER 100 BALITA</t>
  </si>
  <si>
    <t>*PTM: Penyakit Tidak Menular</t>
  </si>
  <si>
    <t>TABEL 13</t>
  </si>
  <si>
    <t>JUMLAH TENAGA MEDIS DI FASILITAS KESEHATAN</t>
  </si>
  <si>
    <t>UNIT KERJA</t>
  </si>
  <si>
    <t xml:space="preserve">DR SPESIALIS </t>
  </si>
  <si>
    <t>DOKTER</t>
  </si>
  <si>
    <t>TOTAL</t>
  </si>
  <si>
    <t xml:space="preserve">DOKTER GIGI </t>
  </si>
  <si>
    <t xml:space="preserve">DOKTER
GIGI SPESIALIS </t>
  </si>
  <si>
    <t>KLINIK KUSUMO HUSODO</t>
  </si>
  <si>
    <t>dr. PUJI LESTARI</t>
  </si>
  <si>
    <t>APOTIK ASIA  FARMA</t>
  </si>
  <si>
    <t>RS …………</t>
  </si>
  <si>
    <t>dst. (mencakup RS Pemerintah</t>
  </si>
  <si>
    <t>dan swasta, RS umum dan RS khusus)</t>
  </si>
  <si>
    <t>SARANA PELAYANAN KESEHATAN LAIN</t>
  </si>
  <si>
    <r>
      <rPr>
        <sz val="12"/>
        <color rgb="FF000000"/>
        <rFont val="Arial"/>
        <charset val="1"/>
      </rPr>
      <t>JUMLAH (KAB/KOTA)</t>
    </r>
    <r>
      <rPr>
        <vertAlign val="superscript"/>
        <sz val="12"/>
        <color rgb="FF000000"/>
        <rFont val="Arial"/>
        <charset val="1"/>
      </rPr>
      <t>a</t>
    </r>
  </si>
  <si>
    <t>RASIO TERHADAP 100.000 PENDUDUK</t>
  </si>
  <si>
    <t>Keterangan : - Tenaga kesehatan termasuk yang memiliki ijazah pasca sarjana dan doktor</t>
  </si>
  <si>
    <t xml:space="preserve">            a. Pada penghitungan jumlah dan rasio di tingkat kabupaten/kota, nakes yang bertugas di lebih dari satu tempat hanya dihitung satu kali </t>
  </si>
  <si>
    <t>JUMLAH TENAGA TENAGA KEPERAWATAN DAN TENAGA KEBIDANAN DI FASILITAS KESEHATAN</t>
  </si>
  <si>
    <t>TENAGA KEPERAWATAN</t>
  </si>
  <si>
    <t>TENAGA KEBIDANAN</t>
  </si>
  <si>
    <t>SDMK DI UPDATE</t>
  </si>
  <si>
    <t>25 BIDAN</t>
  </si>
  <si>
    <t>PMB PURWIYATI</t>
  </si>
  <si>
    <t>PMB IKA FARIDA ROHMATULALI</t>
  </si>
  <si>
    <t>PMB HARI WARDAYANTI</t>
  </si>
  <si>
    <t>PMB SRI SUBEKTI</t>
  </si>
  <si>
    <t>PMB ANASTASYA DWI WARDANI</t>
  </si>
  <si>
    <t>EDI PRABOWO</t>
  </si>
  <si>
    <t>ENDANG DWI RAHAYU</t>
  </si>
  <si>
    <t>JUMLAH TENAGA KESEHATAN MASYARAKAT, KESEHATAN LINGKUNGAN, DAN GIZI DI FASILITAS KESEHATAN</t>
  </si>
  <si>
    <t>TENAGA KESEHATAN MASYARAKAT</t>
  </si>
  <si>
    <t>TENAGA KESEHATAN LINGKUNGAN</t>
  </si>
  <si>
    <t>TENAGA GIZI</t>
  </si>
  <si>
    <t>TABEL 17</t>
  </si>
  <si>
    <t>JUMLAH TENAGA KEFARMASIAN DI FASILITAS KESEHATAN</t>
  </si>
  <si>
    <t>TENAGA KEFARMASIAN</t>
  </si>
  <si>
    <t>TENAGA TEKNIS KEFARMASIAN</t>
  </si>
  <si>
    <t>APOTEKER</t>
  </si>
  <si>
    <t>APOTIK ASIA FARMA</t>
  </si>
  <si>
    <t>APOTIK SEPLANG</t>
  </si>
  <si>
    <t>APOTIK JUMAPOLO</t>
  </si>
  <si>
    <t>dan swasta dan termasuk</t>
  </si>
  <si>
    <t>pula Rumah Bersalin)</t>
  </si>
  <si>
    <t>JUMLAH TENAGA TEKNIK BIOMEDIKA, KETERAPIAN FISIK, DAN KETEKNISIAN MEDIK DI FASILITAS KESEHATAN</t>
  </si>
  <si>
    <t>AHLI TEKNOLOGI LABORATORIUM MEDIK</t>
  </si>
  <si>
    <t>TENAGA TEKNIK BIOMEDIKA LAINNYA</t>
  </si>
  <si>
    <t>KETERAPIAN FISIK</t>
  </si>
  <si>
    <t>KETEKNISIAN MEDIS</t>
  </si>
  <si>
    <t>TABEL  18</t>
  </si>
  <si>
    <t>JUMLAH TENAGA PENUNJANG/PENDUKUNG KESEHATAN DI FASILITAS KESEHATAN</t>
  </si>
  <si>
    <t>TENAGA PENUNJANG/PENDUKUNG KESEHATAN</t>
  </si>
  <si>
    <t>PEJABAT STRUKTURAL</t>
  </si>
  <si>
    <t>TENAGA PENDIDIK</t>
  </si>
  <si>
    <t>TENAGA DUKUNGAN MANAJEMEN</t>
  </si>
  <si>
    <t>INSTITUSI DIKNAKES/DIKLAT</t>
  </si>
  <si>
    <t>DINAS KESEHATAN KAB/KOTA</t>
  </si>
  <si>
    <t xml:space="preserve">Keterangan :   - Pada penghitungan jumlah di tingkat kabupaten/kota, tenaga yang bertugas di lebih dari satu tempat hanya dihitung satu kali </t>
  </si>
  <si>
    <t>TABEL  19</t>
  </si>
  <si>
    <t>CAKUPAN JAMINAN KESEHATAN  PENDUDUK MENURUT JENIS KEPESERTAAN</t>
  </si>
  <si>
    <t>JENIS KEPESERTAAN</t>
  </si>
  <si>
    <t xml:space="preserve">PESERTA JAMINAN KESEHATAN </t>
  </si>
  <si>
    <t>PENERIMA BANTUAN IURAN (PBI)</t>
  </si>
  <si>
    <t>PBI APBN</t>
  </si>
  <si>
    <t>PBI APBD</t>
  </si>
  <si>
    <t>SUB JUMLAH PBI</t>
  </si>
  <si>
    <t>NON PBI</t>
  </si>
  <si>
    <t>Pekerja Penerima Upah (PPU)</t>
  </si>
  <si>
    <t>Pekerja Bukan Penerima Upah (PBPU)/mandiri</t>
  </si>
  <si>
    <t>Bukan Pekerja (BP)</t>
  </si>
  <si>
    <t>SUB JUMLAH NON PBI</t>
  </si>
  <si>
    <t xml:space="preserve">JUMLAH (KAB/KOTA) </t>
  </si>
  <si>
    <t>TABEL 20</t>
  </si>
  <si>
    <t>ALOKASI ANGGARAN KESEHATAN</t>
  </si>
  <si>
    <t>SUMBER BIAYA</t>
  </si>
  <si>
    <t>Rupiah</t>
  </si>
  <si>
    <t>ANGGARAN KESEHATAN BERSUMBER:</t>
  </si>
  <si>
    <t>APBD KAB/KOTA</t>
  </si>
  <si>
    <t>a. Belanja Operasi</t>
  </si>
  <si>
    <t>b. Belanja Modal</t>
  </si>
  <si>
    <t>c. Belanja Tidak Terduga</t>
  </si>
  <si>
    <t>d. Belanja Transfer</t>
  </si>
  <si>
    <t>APBD PROVINSI</t>
  </si>
  <si>
    <t>APBN :</t>
  </si>
  <si>
    <t>a.  Dana Dekonsentrasi</t>
  </si>
  <si>
    <t>b. Lain-lain (sebutkan), misal bansos kapitasi</t>
  </si>
  <si>
    <t>PINJAMAN/HIBAH LUAR NEGERI (PHLN)</t>
  </si>
  <si>
    <r>
      <rPr>
        <sz val="12"/>
        <color rgb="FF000000"/>
        <rFont val="Arial"/>
        <charset val="1"/>
      </rPr>
      <t xml:space="preserve">(sebutkan </t>
    </r>
    <r>
      <rPr>
        <i/>
        <sz val="12"/>
        <color rgb="FF000000"/>
        <rFont val="Arial"/>
        <charset val="1"/>
      </rPr>
      <t>project</t>
    </r>
    <r>
      <rPr>
        <sz val="12"/>
        <color rgb="FF000000"/>
        <rFont val="Arial"/>
        <charset val="1"/>
      </rPr>
      <t xml:space="preserve"> dan sumber dananya)</t>
    </r>
  </si>
  <si>
    <t>SUMBER PEMERINTAH LAIN*</t>
  </si>
  <si>
    <t>TOTAL ANGGARAN KESEHATAN</t>
  </si>
  <si>
    <t>TOTAL APBD KAB/KOTA</t>
  </si>
  <si>
    <t>% APBD KESEHATAN THD APBD KAB/KOTA</t>
  </si>
  <si>
    <t>ANGGARAN KESEHATAN PERKAPITA</t>
  </si>
  <si>
    <t>TABEL 21</t>
  </si>
  <si>
    <t>JUMLAH KELAHIRAN MENURUT JENIS KELAMIN, KECAMATAN, DAN PUSKESMAS</t>
  </si>
  <si>
    <t>JUMLAH KELAHIRAN</t>
  </si>
  <si>
    <t>LAKI-LAKI</t>
  </si>
  <si>
    <t>PEREMPUAN</t>
  </si>
  <si>
    <t>LAKI-LAKI + PEREMPUAN</t>
  </si>
  <si>
    <t>HIDUP</t>
  </si>
  <si>
    <t>MATI</t>
  </si>
  <si>
    <t>HIDUP + MATI</t>
  </si>
  <si>
    <t xml:space="preserve">ANGKA LAHIR MATI PER 1.000 KELAHIRAN (DILAPORKAN) </t>
  </si>
  <si>
    <t xml:space="preserve">Sumber: ………. (sebutkan) </t>
  </si>
  <si>
    <t>Keterangan : Angka Lahir Mati (dilaporkan) tersebut di atas belum tentu menggambarkan Angka Lahir Mati yang sebenarnya di populasi</t>
  </si>
  <si>
    <t>TABEL 22</t>
  </si>
  <si>
    <t>JUMLAH KEMATIAN IBU MENURUT KECAMATAN DAN PUSKESMAS</t>
  </si>
  <si>
    <t>JUMLAH LAHIR HIDUP</t>
  </si>
  <si>
    <t xml:space="preserve">KEMATIAN IBU </t>
  </si>
  <si>
    <t>JUMLAH KEMATIAN IBU HAMIL</t>
  </si>
  <si>
    <t>JUMLAH KEMATIAN IBU BERSALIN</t>
  </si>
  <si>
    <t>JUMLAH KEMATIAN IBU NIFAS</t>
  </si>
  <si>
    <t>JUMLAH KEMATIAN IBU</t>
  </si>
  <si>
    <t>ANGKA KEMATIAN IBU (DILAPORKAN)</t>
  </si>
  <si>
    <t>Keterangan:</t>
  </si>
  <si>
    <t>- Jumlah kematian ibu = jumlah kematian ibu hamil + jumlah kematian ibu bersalin + jumlah  kematian ibu nifas</t>
  </si>
  <si>
    <t>- Angka Kematian Ibu (dilaporkan) tersebut di atas belum bisa menggambarkan AKI yang sebenarnya di populasi</t>
  </si>
  <si>
    <t>TABEL 23</t>
  </si>
  <si>
    <t>JUMLAH KEMATIAN IBU MENURUT PENYEBAB, KECAMATAN, DAN PUSKESMAS</t>
  </si>
  <si>
    <t>PENYEBAB KEMATIAN IBU</t>
  </si>
  <si>
    <t>PERDARAHAN</t>
  </si>
  <si>
    <t>GANGGUAN HIPERTENSI</t>
  </si>
  <si>
    <t>INFEKSI</t>
  </si>
  <si>
    <t>KELAINAN JANTUNG DAN PEMBULUH DARAH*</t>
  </si>
  <si>
    <t>GANGGUAN AUTOIMUN**</t>
  </si>
  <si>
    <t>GANGGUAN CEREBROVASKULAR***</t>
  </si>
  <si>
    <t>COVID-19</t>
  </si>
  <si>
    <t>KOMPLIKASI PASCA KEGUGURAN (ABORTUS)</t>
  </si>
  <si>
    <t>LAIN-LAIN</t>
  </si>
  <si>
    <t>*</t>
  </si>
  <si>
    <t>penyakit jantung kongenital, PPCM (Peripartum cardiomyopathy), aneurisma aorta, dll</t>
  </si>
  <si>
    <t>**</t>
  </si>
  <si>
    <t>SLE (Systemic lupus erthematosus), dll</t>
  </si>
  <si>
    <t>***</t>
  </si>
  <si>
    <t>stroke, aneurisma otak, dll</t>
  </si>
  <si>
    <t>TABEL 24</t>
  </si>
  <si>
    <t>CAKUPAN PELAYANAN KESEHATAN PADA IBU HAMIL, IBU BERSALIN, DAN IBU NIFAS MENURUT KECAMATAN DAN PUSKESMAS</t>
  </si>
  <si>
    <t>IBU HAMIL</t>
  </si>
  <si>
    <t>IBU BERSALIN/NIFAS</t>
  </si>
  <si>
    <t>K1</t>
  </si>
  <si>
    <t>K4</t>
  </si>
  <si>
    <t>K6</t>
  </si>
  <si>
    <t>PERSALINAN DI FASYANKES</t>
  </si>
  <si>
    <t>KF1</t>
  </si>
  <si>
    <t>KF LENGKAP</t>
  </si>
  <si>
    <t xml:space="preserve">IBU NIFAS MENDAPAT VIT A </t>
  </si>
  <si>
    <t>TABEL 25</t>
  </si>
  <si>
    <t>CAKUPAN IMUNISASI Td PADA IBU HAMIL MENURUT KECAMATAN DAN PUSKESMAS</t>
  </si>
  <si>
    <t>KECAMTAN</t>
  </si>
  <si>
    <t>JUMLAH IBU HAMIL</t>
  </si>
  <si>
    <t>IMUNISASI Td PADA IBU HAMIL</t>
  </si>
  <si>
    <t>Td1</t>
  </si>
  <si>
    <t>Td2</t>
  </si>
  <si>
    <t>Td3</t>
  </si>
  <si>
    <t>Td4</t>
  </si>
  <si>
    <t>Td5</t>
  </si>
  <si>
    <t>Td2+</t>
  </si>
  <si>
    <t>TABEL  26</t>
  </si>
  <si>
    <t>PERSENTASE CAKUPAN IMUNISASI Td PADA WANITA USIA SUBUR YANG TIDAK HAMIL MENURUT KECAMATAN DAN PUSKESMAS</t>
  </si>
  <si>
    <t>JUMLAH WUS TIDAK HAMIL
(15-39 TAHUN)</t>
  </si>
  <si>
    <t>IMUNISASI Td PADA WUS TIDAK HAMIL</t>
  </si>
  <si>
    <t>TABEL  27</t>
  </si>
  <si>
    <t>PERSENTASE CAKUPAN IMUNISASI Td PADA WANITA USIA SUBUR (HAMIL DAN TIDAK HAMIL) MENURUT KECAMATAN DAN PUSKESMAS</t>
  </si>
  <si>
    <t>JUMLAH WUS 
(15-39 TAHUN)</t>
  </si>
  <si>
    <t>IMUNISASI Td PADA WUS</t>
  </si>
  <si>
    <t>-</t>
  </si>
  <si>
    <t>TABEL 28</t>
  </si>
  <si>
    <t>JUMLAH IBU HAMIL YANG MENDAPATKAN DAN MENGONSUMSI TABLET TAMBAH DARAH (TTD) MENURUT KECAMATAN DAN PUSKESMAS</t>
  </si>
  <si>
    <t>TTD (90 TABLET)</t>
  </si>
  <si>
    <t>IBU HAMIL YANG MENDAPATKAN</t>
  </si>
  <si>
    <t>IBU HAMIL YANG MENGONSUMSI</t>
  </si>
  <si>
    <t>TABEL 29</t>
  </si>
  <si>
    <t>PESERTA KB AKTIF METODE MODERN MENURUT JENIS KONTRASEPSI,DAN PESERTA KB AKTIF MENGALAMI EFEK SAMPING, KOMPLIKASI KEGAGALAN DAN DROP OUT MENURUT  KECAMATAN DAN PUSKESMAS</t>
  </si>
  <si>
    <t>JUMLAH PUS</t>
  </si>
  <si>
    <t>PESERTA KB AKTIF METODE MODERN</t>
  </si>
  <si>
    <t>EFEK SAMPING BER-KB</t>
  </si>
  <si>
    <t>KOMPLIKASI BER-KB</t>
  </si>
  <si>
    <t>KEGAGALAN BER-KB</t>
  </si>
  <si>
    <t>DROP OUT BER-KB</t>
  </si>
  <si>
    <t xml:space="preserve">KONDOM </t>
  </si>
  <si>
    <t>SUNTIK</t>
  </si>
  <si>
    <t>PIL</t>
  </si>
  <si>
    <t>AKDR</t>
  </si>
  <si>
    <t>MOP</t>
  </si>
  <si>
    <t>MOW</t>
  </si>
  <si>
    <t>IMPLAN</t>
  </si>
  <si>
    <t>MAL</t>
  </si>
  <si>
    <t>PASEBAN</t>
  </si>
  <si>
    <t>LEMAHBANG</t>
  </si>
  <si>
    <t>KARANGBANGUN</t>
  </si>
  <si>
    <t>PLOSO</t>
  </si>
  <si>
    <t>GIRIWONDO</t>
  </si>
  <si>
    <t>KADIPIRO</t>
  </si>
  <si>
    <t>JUMANTORO</t>
  </si>
  <si>
    <t>KEDAWUNG</t>
  </si>
  <si>
    <t>BAKALAN</t>
  </si>
  <si>
    <t>KWANGSAN</t>
  </si>
  <si>
    <t>JATIREJO</t>
  </si>
  <si>
    <t>AKDR: Alat Kontrasepsi Dalam Rahim</t>
  </si>
  <si>
    <t>MOP  : Metode Operasi Pria</t>
  </si>
  <si>
    <t>MOW : Metode Operasi Wanita</t>
  </si>
  <si>
    <t>MAL : Metode Amenore Laktasi</t>
  </si>
  <si>
    <t>TABEL 30</t>
  </si>
  <si>
    <t>PASANGAN USIA SUBUR (PUS) DENGAN STATUS 4 TERLALU (4T) DAN ALKI YANG MENJADI PESERTA KB AKTIF</t>
  </si>
  <si>
    <t>MENURUT KECAMATAN, DAN PUSKESMAS</t>
  </si>
  <si>
    <t>PUS 4T</t>
  </si>
  <si>
    <t>PUS 4T PADA KB AKTIF</t>
  </si>
  <si>
    <t>PUS ALKI</t>
  </si>
  <si>
    <t>PUS ALKI PADA KB AKTIF</t>
  </si>
  <si>
    <t>Keterangan :</t>
  </si>
  <si>
    <t>ALKI : Anemia, LiLA&lt;23,5, Penyakit Kronis, dan IMS</t>
  </si>
  <si>
    <t>4 Terlalu (4T), yaitu : 1) berusia kurang dari 20 tahun; 2) berusia lebih dari 35 tahun; 3) telah memiliki anak hidup lebih dari 3 orang;anak dengan lainnya kurang dari 2 tahun, atau</t>
  </si>
  <si>
    <t xml:space="preserve">               4) jarak kelahiran antara satu </t>
  </si>
  <si>
    <t>TABEL 31</t>
  </si>
  <si>
    <t>CAKUPAN DAN PROPORSI PESERTA KB PASCA PERSALINAN MENURUT JENIS KONTRASEPSI, KECAMATAN, DAN PUSKESMAS</t>
  </si>
  <si>
    <t>JUMLAH IBU BERSALIN</t>
  </si>
  <si>
    <t>PESERTA KB PASCA PERSALINAN</t>
  </si>
  <si>
    <t>TABEL 32</t>
  </si>
  <si>
    <t>JUMLAH DAN PERSENTASE KOMPLIKASI KEBIDANAN</t>
  </si>
  <si>
    <t>MENURUT JENIS KELAMIN, KECAMATAN, DAN PUSKESMAS</t>
  </si>
  <si>
    <t xml:space="preserve">PERKIRAAN BUMIL DENGAN KOMPLIKASI KEBIDANAN </t>
  </si>
  <si>
    <t>BUMIL DENGAN KOMPLIKASI KEBIDANAN YANG DITANGANI</t>
  </si>
  <si>
    <t>JUMLAH KOMPLIKASI KEBIDANAN</t>
  </si>
  <si>
    <t>JUMLAH KOMPLIKASI DALAM KEHAMILAN</t>
  </si>
  <si>
    <t>JUMLAH KOMPLIKASI DALAM PERSALINAN</t>
  </si>
  <si>
    <t>JUMLAH KOMPLIKASI PASCA PERSALINAN (NIFAS)</t>
  </si>
  <si>
    <t>KURANG ENERGI KRONIS (KEK)</t>
  </si>
  <si>
    <t>ANEMIA</t>
  </si>
  <si>
    <t>TUBERKULOSIS</t>
  </si>
  <si>
    <t>MALARIA</t>
  </si>
  <si>
    <t>INFEKSI LAINNYA</t>
  </si>
  <si>
    <t>PREKLAMPSIA/ EKLAMSIA</t>
  </si>
  <si>
    <t>DIABETES MELITUS</t>
  </si>
  <si>
    <t>JANTUNG</t>
  </si>
  <si>
    <t>PENYEBAB LAINNYA</t>
  </si>
  <si>
    <t>TABEL 33</t>
  </si>
  <si>
    <t>JUMLAH DAN PERSENTASE KOMPLIKASI NEONATAL</t>
  </si>
  <si>
    <t xml:space="preserve">PERKIRAAN NEONATAL KOMPLIKASI </t>
  </si>
  <si>
    <t>JUMLAH KOMPLIKASI PADA NEONATUS</t>
  </si>
  <si>
    <t>BBLR</t>
  </si>
  <si>
    <t>ASFIKSIA</t>
  </si>
  <si>
    <t>TETANUS NEONATORUM</t>
  </si>
  <si>
    <t>KELAINAN KONGENITAL</t>
  </si>
  <si>
    <t xml:space="preserve">JUMLAH </t>
  </si>
  <si>
    <t>0,0</t>
  </si>
  <si>
    <t>TABEL 34</t>
  </si>
  <si>
    <t>JUMLAH KEMATIAN NEONATAL, POST NEONATAL, BAYI, DAN BALITA MENURUT JENIS KELAMIN, KECAMATAN, DAN PUSKESMAS</t>
  </si>
  <si>
    <t>JUMLAH KEMATIAN</t>
  </si>
  <si>
    <t>LAKI - LAKI</t>
  </si>
  <si>
    <t>LAKI - LAKI + PEREMPUAN</t>
  </si>
  <si>
    <t>NEONATAL</t>
  </si>
  <si>
    <t>POST NEONATAL</t>
  </si>
  <si>
    <t>BALITA</t>
  </si>
  <si>
    <t>BAYI</t>
  </si>
  <si>
    <t>ANAK BALITA</t>
  </si>
  <si>
    <t>JUMLAH TOTAL</t>
  </si>
  <si>
    <t xml:space="preserve">BAYI </t>
  </si>
  <si>
    <t>ANGKA KEMATIAN (DILAPORKAN)</t>
  </si>
  <si>
    <t>Keterangan : - Angka Kematian (dilaporkan) tersebut di atas belum tentu menggambarkan AKN/AKB/AKABA yang sebenarnya di populasi</t>
  </si>
  <si>
    <t>TABEL 35</t>
  </si>
  <si>
    <t>JUMLAH KEMATIAN NEONATAL DAN POST NEONATAL MENURUT PENYEBAB UTAMA, KECAMATAN, DAN PUSKESMAS</t>
  </si>
  <si>
    <t>PENYEBAB KEMATIAN NEONATAL (0-28 HARI)</t>
  </si>
  <si>
    <t>PENYEBAB KEMATIAN POST NEONATAL (29 HARI-11 BULAN)</t>
  </si>
  <si>
    <t>BBLR DAN PREMATURITAS</t>
  </si>
  <si>
    <t>KELAINAN CARDIOVASKULAR DAN RESPIRATORI</t>
  </si>
  <si>
    <t>KONDISI PERINATAL</t>
  </si>
  <si>
    <t>PNEUMONIA</t>
  </si>
  <si>
    <t>DIARE</t>
  </si>
  <si>
    <t>KELAINAN KONGENITAL JANTUNG</t>
  </si>
  <si>
    <t>KELAINAN KONGENITAL LANNYA</t>
  </si>
  <si>
    <t>MENINGITIS</t>
  </si>
  <si>
    <t>PENYAKIT SARAF</t>
  </si>
  <si>
    <t>DEMAM BERDARAH</t>
  </si>
  <si>
    <t>TABEL 36</t>
  </si>
  <si>
    <t>JUMLAH KEMATIAN ANAK BALITA MENURUT PENYEBAB UTAMA, KECAMATAN, DAN PUSKESMAS</t>
  </si>
  <si>
    <t>PENYEBAB KEMATIAN ANAK BALITA (12-59 BULAN)</t>
  </si>
  <si>
    <t>PD3I</t>
  </si>
  <si>
    <t>KELAINAN KONGENITAL LAINNYA</t>
  </si>
  <si>
    <t>TENGGELAM, CEDERA, KECELAKAAN</t>
  </si>
  <si>
    <t>INFEKSI PARASIT</t>
  </si>
  <si>
    <t>TABEL 37</t>
  </si>
  <si>
    <t>BAYI BERAT BADAN LAHIR RENDAH (BBLR) DAN PREMATUR MENURUT JENIS KELAMIN, KECAMATAN, DAN PUSKESMAS</t>
  </si>
  <si>
    <t xml:space="preserve">BAYI BARU LAHIR DITIMBANG </t>
  </si>
  <si>
    <t xml:space="preserve"> BAYI BBLR</t>
  </si>
  <si>
    <t>PREMATUR</t>
  </si>
  <si>
    <t>TABEL 38</t>
  </si>
  <si>
    <t>CAKUPAN KUNJUNGAN NEONATAL MENURUT JENIS KELAMIN, KECAMATAN, DAN PUSKESMAS</t>
  </si>
  <si>
    <t>KUNJUNGAN NEONATAL 1 KALI (KN1)</t>
  </si>
  <si>
    <t>KUNJUNGAN NEONATAL 3 KALI (KN LENGKAP)</t>
  </si>
  <si>
    <t>BAYI BARU LAHIR YANG DILAKUKAN SCREENING HIPOTIROID KONGENITAL</t>
  </si>
  <si>
    <t>L  + P</t>
  </si>
  <si>
    <t>TABEL 39</t>
  </si>
  <si>
    <t>BAYI BARU LAHIR MENDAPAT IMD* DAN PEMBERIAN ASI EKSKLUSIF PADA BAYI &lt; 6 BULAN MENURUT KECAMATAN DAN PUSKESMAS</t>
  </si>
  <si>
    <t>BAYI BARU LAHIR</t>
  </si>
  <si>
    <t>BAYI USIA &lt; 6 BULAN</t>
  </si>
  <si>
    <t>MENDAPAT IMD</t>
  </si>
  <si>
    <t>DIBERI ASI EKSKLUSIF</t>
  </si>
  <si>
    <t>Keterangan: IMD = Inisiasi Menyusui Dini</t>
  </si>
  <si>
    <t>TABEL 40</t>
  </si>
  <si>
    <t>CAKUPAN PELAYANAN KESEHATAN BAYI MENURUT JENIS KELAMIN, KECAMATAN, DAN PUSKESMAS</t>
  </si>
  <si>
    <t>JUMLAH BAYI</t>
  </si>
  <si>
    <t>PELAYANAN KESEHATAN BAYI</t>
  </si>
  <si>
    <t>TABEL 41</t>
  </si>
  <si>
    <r>
      <rPr>
        <b/>
        <sz val="12"/>
        <color rgb="FF000000"/>
        <rFont val="Arial"/>
        <charset val="1"/>
      </rPr>
      <t xml:space="preserve">CAKUPAN DESA/KELURAHAN </t>
    </r>
    <r>
      <rPr>
        <b/>
        <i/>
        <sz val="12"/>
        <color rgb="FF000000"/>
        <rFont val="Arial"/>
        <charset val="1"/>
      </rPr>
      <t>UNIVERSAL CHILD IMMUNIZATION</t>
    </r>
    <r>
      <rPr>
        <b/>
        <sz val="12"/>
        <color rgb="FF000000"/>
        <rFont val="Arial"/>
        <charset val="1"/>
      </rPr>
      <t xml:space="preserve"> (</t>
    </r>
    <r>
      <rPr>
        <b/>
        <i/>
        <sz val="12"/>
        <color rgb="FF000000"/>
        <rFont val="Arial"/>
        <charset val="1"/>
      </rPr>
      <t>UCI</t>
    </r>
    <r>
      <rPr>
        <b/>
        <sz val="12"/>
        <color rgb="FF000000"/>
        <rFont val="Arial"/>
        <charset val="1"/>
      </rPr>
      <t>) MENURUT KECAMATAN DAN PUSKESMAS</t>
    </r>
  </si>
  <si>
    <t>JUMLAH
DESA/KELURAHAN</t>
  </si>
  <si>
    <r>
      <rPr>
        <b/>
        <sz val="12"/>
        <color rgb="FF000000"/>
        <rFont val="Arial"/>
        <charset val="1"/>
      </rPr>
      <t xml:space="preserve">DESA/KELURAHAN
</t>
    </r>
    <r>
      <rPr>
        <b/>
        <i/>
        <sz val="12"/>
        <color rgb="FF000000"/>
        <rFont val="Arial"/>
        <charset val="1"/>
      </rPr>
      <t>UCI</t>
    </r>
    <r>
      <rPr>
        <b/>
        <sz val="12"/>
        <color rgb="FF000000"/>
        <rFont val="Arial"/>
        <charset val="1"/>
      </rPr>
      <t xml:space="preserve"> </t>
    </r>
  </si>
  <si>
    <r>
      <rPr>
        <b/>
        <sz val="12"/>
        <color rgb="FF000000"/>
        <rFont val="Arial"/>
        <charset val="1"/>
      </rPr>
      <t xml:space="preserve">% DESA/KELURAHAN
</t>
    </r>
    <r>
      <rPr>
        <b/>
        <i/>
        <sz val="12"/>
        <color rgb="FF000000"/>
        <rFont val="Arial"/>
        <charset val="1"/>
      </rPr>
      <t>UCI</t>
    </r>
  </si>
  <si>
    <t>TABEL  45</t>
  </si>
  <si>
    <t>CAKUPAN PEMBERIAN VITAMIN A PADA BAYI DAN ANAK BALITA MENURUT KECAMATAN DAN PUSKESMAS</t>
  </si>
  <si>
    <t xml:space="preserve">BAYI 6-11 BULAN </t>
  </si>
  <si>
    <t>ANAK BALITA (12-59 BULAN)</t>
  </si>
  <si>
    <t>BALITA (6-59 BULAN)</t>
  </si>
  <si>
    <t>MENDAPAT VIT A</t>
  </si>
  <si>
    <t>S</t>
  </si>
  <si>
    <t xml:space="preserve">Keterangan: Pelaporan pemberian vitamin A dilakukan pada Februari dan Agustus, maka perhitungan bayi 6-11 bulan yang mendapat vitamin A dalam setahun </t>
  </si>
  <si>
    <t xml:space="preserve">           dihitung dengan mengakumulasi bayi 6-11 bulan yang mendapat vitamin A di bulan Februari dan yang mendapat vitamin A di bulan Agustus. </t>
  </si>
  <si>
    <t xml:space="preserve">           Untuk perhitungan anak balita 12-59 bulan yang mendapat vitamin A menggunakan data bulan Agustus. </t>
  </si>
  <si>
    <t>TABEL 42</t>
  </si>
  <si>
    <t>CAKUPAN IMUNISASI HEPATITIS B0 (0 -7 HARI) DAN BCG PADA BAYI MENURUT JENIS KELAMIN, KECAMATAN, DAN PUSKESMAS</t>
  </si>
  <si>
    <t>BAYI DIIMUNISASI</t>
  </si>
  <si>
    <t>HB0</t>
  </si>
  <si>
    <t>BCG</t>
  </si>
  <si>
    <t>&lt; 24 Jam</t>
  </si>
  <si>
    <t>1 - 7 Hari</t>
  </si>
  <si>
    <t>HB0 Total</t>
  </si>
  <si>
    <t>TABEL  43</t>
  </si>
  <si>
    <t>CAKUPAN IMUNISASI DPT-HB-Hib 3, POLIO 4*, CAMPAK RUBELA, DAN IMUNISASI DASAR LENGKAP PADA BAYI MENURUT JENIS KELAMIN, KECAMATAN, DAN PUSKESMAS</t>
  </si>
  <si>
    <r>
      <rPr>
        <b/>
        <sz val="12"/>
        <color rgb="FF000000"/>
        <rFont val="Arial"/>
        <charset val="1"/>
      </rPr>
      <t xml:space="preserve">JUMLAH BAYI
</t>
    </r>
    <r>
      <rPr>
        <b/>
        <i/>
        <sz val="12"/>
        <color rgb="FF000000"/>
        <rFont val="Arial"/>
        <charset val="1"/>
      </rPr>
      <t>(SURVIVING INFANT)</t>
    </r>
  </si>
  <si>
    <t>DPT-HB-Hib3</t>
  </si>
  <si>
    <t>POLIO 4*</t>
  </si>
  <si>
    <t>CAMPAK RUBELA</t>
  </si>
  <si>
    <t>IMUNISASI DASAR LENGKAP</t>
  </si>
  <si>
    <t>*khusus untuk provinsi DIY, diisi dengan imunisasi IPV dosis ke 3</t>
  </si>
  <si>
    <t>MR = measles rubella</t>
  </si>
  <si>
    <t>TABEL  44</t>
  </si>
  <si>
    <t>CAKUPAN IMUNISASI LANJUTAN DPT-HB-Hib 4 DAN CAMPAK RUBELA 2 PADA ANAK USIA DIBAWAH DUA TAHUN (BADUTA)</t>
  </si>
  <si>
    <t>JUMLAH BADUTA</t>
  </si>
  <si>
    <t>BADUTA DIIMUNISASI</t>
  </si>
  <si>
    <t>DPT-HB-Hib4</t>
  </si>
  <si>
    <t>CAMPAK RUBELA 2</t>
  </si>
  <si>
    <t>TABEL 46</t>
  </si>
  <si>
    <t>CAKUPAN PELAYANAN KESEHATAN BALITA MENURUT JENIS KELAMIN, KECAMATAN, DAN PUSKESMAS</t>
  </si>
  <si>
    <t>SASARAN BALITA (USIA 0-59 BULAN)</t>
  </si>
  <si>
    <t>SASARAN ANAK BALITA (USIA 12-59 BULAN)</t>
  </si>
  <si>
    <t>BALITA MEMILIKI BUKU KIA</t>
  </si>
  <si>
    <t>BALITA DIPANTAU PERTUMBUHAN DAN PERKEMBANGAN</t>
  </si>
  <si>
    <t>BALITA DILAYANI SDIDTK</t>
  </si>
  <si>
    <t>BALITA DILAYANI MTBS</t>
  </si>
  <si>
    <t>TABEL 47</t>
  </si>
  <si>
    <t>JUMLAH BALITA DITIMBANG MENURUT JENIS KELAMIN, KECAMATAN, DAN PUSKESMAS</t>
  </si>
  <si>
    <t>JUMLAH SASARAN BALITA (S)</t>
  </si>
  <si>
    <t>DITIMBANG</t>
  </si>
  <si>
    <t>JUMLAH (D)</t>
  </si>
  <si>
    <t>% (D/S)</t>
  </si>
  <si>
    <t>TABEL  48</t>
  </si>
  <si>
    <t>STATUS GIZI BALITA BERDASARKAN INDEKS BB/U, TB/U, DAN BB/TB MENURUT KECAMATAN DAN PUSKESMAS</t>
  </si>
  <si>
    <t>JUMLAH BALITA YANG DITIMBANG</t>
  </si>
  <si>
    <t>BALITA BERAT BADAN KURANG (BB/U)</t>
  </si>
  <si>
    <t>JUMLAH BALITA YANG DIUKUR TINGGI BADAN</t>
  </si>
  <si>
    <t>BALITA PENDEK (TB/U)</t>
  </si>
  <si>
    <t>JUMLAH BALITA YANG DIUKUR</t>
  </si>
  <si>
    <t>BALITA GIZI KURANG
(BB/TB : &lt; -2 s.d -3 SD)</t>
  </si>
  <si>
    <t>BALITA GIZI BURUK 
(BB/TB: &lt; -3 SD)</t>
  </si>
  <si>
    <t>TABEL 50</t>
  </si>
  <si>
    <t>PELAYANAN KESEHATAN GIGI DAN MULUT MENURUT KECAMATAN DAN PUSKESMAS</t>
  </si>
  <si>
    <t>PELAYANAN KESEHATAN GIGI DAN MULUT</t>
  </si>
  <si>
    <t>TUMPATAN GIGI TETAP</t>
  </si>
  <si>
    <t>PENCABUTAN GIGI TETAP</t>
  </si>
  <si>
    <t>RASIO TUMPATAN/ PENCABUTAN</t>
  </si>
  <si>
    <t>JUMLAH KASUS GIGI</t>
  </si>
  <si>
    <t>JUMLAH KASUS DIRUJUK</t>
  </si>
  <si>
    <t>% KASUS DIRUJUK</t>
  </si>
  <si>
    <t>JUMLAH (KAB/ KOTA)</t>
  </si>
  <si>
    <t>Keterangan: pelayanan kesehatan gigi meliputi seluruh fasilitas pelayanan kesehatan di wilayah kerja puskesmas</t>
  </si>
  <si>
    <t>TABEL 49</t>
  </si>
  <si>
    <t xml:space="preserve">CAKUPAN PELAYANAN KESEHATAN PESERTA DIDIK SD/MI, SMP/MTS, SMA/MA SERTA USIA PENDIDIKAN DASAR MENURUT KECAMATAN DAN PUSKESMAS </t>
  </si>
  <si>
    <t>PESERTA DIDIK SEKOLAH</t>
  </si>
  <si>
    <t>USIA PENDIDIKAN DASAR (KELAS 1-9)</t>
  </si>
  <si>
    <t>SEKOLAH</t>
  </si>
  <si>
    <t xml:space="preserve">KELAS 1 SD/MI </t>
  </si>
  <si>
    <t>KELAS 7 SMP/MTS</t>
  </si>
  <si>
    <t>KELAS 10 SMA/MA</t>
  </si>
  <si>
    <t xml:space="preserve">SD/MI </t>
  </si>
  <si>
    <t>SMP/MTS</t>
  </si>
  <si>
    <t xml:space="preserve"> SMA/MA</t>
  </si>
  <si>
    <t>JUMLAH PESERTA DIDIK</t>
  </si>
  <si>
    <t>MENDAPAT PELAYANAN KESEHATAN</t>
  </si>
  <si>
    <t>TABEL 51</t>
  </si>
  <si>
    <t>PELAYANAN KESEHATAN GIGI DAN MULUT PADA ANAK SD DAN SETINGKAT MENURUT JENIS KELAMIN, KECAMATAN, DAN PUSKESMAS</t>
  </si>
  <si>
    <t>UPAYA KESEHATAN GIGI SEKOLAH (UKGS)</t>
  </si>
  <si>
    <t>JUMLAH SD/MI</t>
  </si>
  <si>
    <t>JUMLAH SD/MI DGN SIKAT GIGI MASSAL</t>
  </si>
  <si>
    <t>JUMLAH SD/MI MENDAPAT YAN. GIGI</t>
  </si>
  <si>
    <t>JUMLAH MURID SD/MI</t>
  </si>
  <si>
    <t>MURID SD/MI DIPERIKSA</t>
  </si>
  <si>
    <t>MURID SD/MI PERLU PERAWATAN</t>
  </si>
  <si>
    <t>MURID SD/MI MENDAPAT PERAWATAN</t>
  </si>
  <si>
    <t xml:space="preserve">% </t>
  </si>
  <si>
    <t>TABEL 52</t>
  </si>
  <si>
    <t>PELAYANAN KESEHATAN USIA PRODUKTIF  MENURUT JENIS KELAMIN, KECAMATAN, DAN PUSKESMAS</t>
  </si>
  <si>
    <t>PENDUDUK USIA 15-59 TAHUN</t>
  </si>
  <si>
    <t>MENDAPAT PELAYANAN SKRINING KESEHATAN SESUAI STANDAR</t>
  </si>
  <si>
    <t>BERISIKO</t>
  </si>
  <si>
    <t>100,0</t>
  </si>
  <si>
    <t>TABEL 53</t>
  </si>
  <si>
    <t>CALON PENGANTIN (CATIN) MENDAPATKAN LAYANAN KESEHATAN  MENURUT JENIS KELAMIN, KECAMATAN, DAN PUSKESMAS</t>
  </si>
  <si>
    <t>JUMLAH CATIN TERDAFTAR DI KUA ATAU LEMBAGA AGAMA LAINNYA</t>
  </si>
  <si>
    <t xml:space="preserve">CATIN MENDAPATKAN LAYANAN KESEHATAN </t>
  </si>
  <si>
    <t>CATIN PEREMPUAN ANEMIA</t>
  </si>
  <si>
    <t>CATIN PEREMPUAN GIZI KURANG</t>
  </si>
  <si>
    <t>TABEL 54</t>
  </si>
  <si>
    <t>CAKUPAN PELAYANAN KESEHATAN USIA LANJUT MENURUT JENIS KELAMIN, KECAMATAN, DAN PUSKESMAS</t>
  </si>
  <si>
    <t>USIA LANJUT (60TAHUN+)</t>
  </si>
  <si>
    <t>MENDAPAT SKRINING KESEHATAN SESUAI STANDAR</t>
  </si>
  <si>
    <t>TABEL 55</t>
  </si>
  <si>
    <t>PUSKESMAS YANG MELAKSANAKAN KEGIATAN PELAYANAN KESEHATAN KELUARGA</t>
  </si>
  <si>
    <t>MELAKSANAKAN KELAS IBU HAMIL</t>
  </si>
  <si>
    <t>MELAKSANAKAN ORIENTASI P4K</t>
  </si>
  <si>
    <t>MELAKSANAKAN KELAS IBU BALITA</t>
  </si>
  <si>
    <t>MELAKSANAKAN KELAS SDIDTK</t>
  </si>
  <si>
    <t>MELAKSANAKAN MTBS</t>
  </si>
  <si>
    <t>MELAKSANAKAN KEGIATAN KESEHATAN REMAJA</t>
  </si>
  <si>
    <t>MELAKSANAKAN PENJARINGAN KESEHATAN KELAS 1</t>
  </si>
  <si>
    <t>MELAKSANAKAN PENJARINGAN KESEHATAN KELAS 7</t>
  </si>
  <si>
    <t>MELAKSANAKAN PENJARINGAN KESEHATAN KELAS 10</t>
  </si>
  <si>
    <t>MELAKSANAKAN PENJARINGAN KESEHATAN KELAS 1, 7, 10</t>
  </si>
  <si>
    <t xml:space="preserve">PERSENTASE </t>
  </si>
  <si>
    <t>catatan: diisi dengan tanda "V"</t>
  </si>
  <si>
    <t>TABEL 56</t>
  </si>
  <si>
    <t xml:space="preserve">JUMLAH TERDUGA TUBERKULOSIS, KASUS TUBERKULOSIS, KASUS TUBERKULOSIS ANAK, </t>
  </si>
  <si>
    <t xml:space="preserve"> MENURUT JENIS KELAMIN, KECAMATAN, DAN PUSKESMAS</t>
  </si>
  <si>
    <t>JUMLAH TERDUGA TUBERKULOSIS YANG MENDAPATKAN PELAYANAN SESUAI STANDAR</t>
  </si>
  <si>
    <t>JUMLAH SEMUA KASUS TUBERKULOSIS</t>
  </si>
  <si>
    <t>KASUS TUBERKULOSIS ANAK 0-14 TAHUN</t>
  </si>
  <si>
    <t xml:space="preserve">JUMLAH TERDUGA TUBERKULOSIS </t>
  </si>
  <si>
    <t>% ORANG TERDUGA TUBERKULOSIS (TBC) MENDAPATKAN PELAYANAN TUBERKULOSIS SESUAI STANDAR</t>
  </si>
  <si>
    <t xml:space="preserve">PERKIRAAN INSIDEN TUBERKULOSIS (DALAM ABSOLUT) </t>
  </si>
  <si>
    <t>CAKUPAN PENEMUAN KASUS TUBERKULOSIS  (%)</t>
  </si>
  <si>
    <t>CAKUPAN PENEMUAN KASUS TUBERKULOSIS ANAK (%)</t>
  </si>
  <si>
    <t>Keterangan: Jumlah pasien adalah seluruh pasien tuberkulosis yang ada di wilayah kerja puskesmas tersebut termasuk pasien yang ditemukan di RS, BBKPM/BPKPM/BP4, Lembaga Pemasyarakatan, Rumah Tahanan, Dokter Praktek Mandiri, Klinik dll</t>
  </si>
  <si>
    <t>TABEL 57</t>
  </si>
  <si>
    <t>ANGKA KESEMBUHAN DAN PENGOBATAN LENGKAP SERTA KEBERHASILAN PENGOBATAN TUBERKULOSIS MENURUT JENIS KELAMIN, KECAMATAN, DAN PUSKESMAS</t>
  </si>
  <si>
    <t>JUMLAH SEMUA KASUS TUBERKULOSIS YANG DITEMUKAN DAN DIOBATI*)</t>
  </si>
  <si>
    <t>JUMLAH KEMATIAN SELAMA PENGOBATAN TUBERKULOSIS</t>
  </si>
  <si>
    <t xml:space="preserve">Keterangan: </t>
  </si>
  <si>
    <t>*) Kasus Tuberkulosis ditemukan dan diobati berdasarkan kohort yang sama dari kasus penemuan kasus yang dinilai kesembuhan dan pengobatan lengkap</t>
  </si>
  <si>
    <t xml:space="preserve">   Jumlah pasien adalah seluruh pasien Tuberkulosis yang ada di wilayah kerja puskesmas tersebut termasuk pasien yang ditemukan di RS, BBKPM/BPKPM/BP4, Lembaga Pemasyarakatan, </t>
  </si>
  <si>
    <t xml:space="preserve">   Rumah Tahanan, Dokter Praktek Mandiri, Klinik dll</t>
  </si>
  <si>
    <t>TABEL 58</t>
  </si>
  <si>
    <t>PENEMUAN KASUS PNEUMONIA BALITA MENURUT JENIS KELAMIN, KECAMATAN, DAN PUSKESMAS</t>
  </si>
  <si>
    <t>JUMLAH BALITA</t>
  </si>
  <si>
    <t>BALITA BATUK ATAU KESUKARAN BERNAPAS</t>
  </si>
  <si>
    <t>PERKIRAAN PNEUMONIA BALITA</t>
  </si>
  <si>
    <t>REALISASI PENEMUAN PENDERITA PNEUMONIA  PADA BALITA</t>
  </si>
  <si>
    <t>BATUK BUKAN PNEUMONIA</t>
  </si>
  <si>
    <t>DIBERIKAN TATALAKSANA STANDAR (DIHITUNG NAPAS / LIHAT TDDK*)</t>
  </si>
  <si>
    <t>PERSENTASE YANG DIBERIKAN TATALAKSANA STANDAR</t>
  </si>
  <si>
    <t xml:space="preserve">PNEUMONIA </t>
  </si>
  <si>
    <t>PNEUMONIA BERAT</t>
  </si>
  <si>
    <t>Prevalensi pneumonia pada balita (%)</t>
  </si>
  <si>
    <t>Jumlah Puskesmas yang melakukan tatalaksana Standar minimal 60%</t>
  </si>
  <si>
    <t>Persentase Puskesmas yang melakukan tatalaksana standar minimal 60%</t>
  </si>
  <si>
    <t>* TDDK = tarikan dinding dada ke dalam</t>
  </si>
  <si>
    <t>Jumlah kasus adalah seluruh kasus yang ada di wilayah kerja puskesmas tersebut termasuk kasus yang ditemukan di RS</t>
  </si>
  <si>
    <t>Persentase perkiraan kasus pneumonia pada balita berbeda untuk setiap provinsi, sesuai hasil riskesdas</t>
  </si>
  <si>
    <t>TABEL  59</t>
  </si>
  <si>
    <t>JUMLAH KASUS HIV MENURUT JENIS KELAMIN DAN KELOMPOK UMUR</t>
  </si>
  <si>
    <t>KELOMPOK UMUR</t>
  </si>
  <si>
    <t>KASUS H I V</t>
  </si>
  <si>
    <t>PROPORSI KELOMPOK UMUR</t>
  </si>
  <si>
    <r>
      <rPr>
        <sz val="12"/>
        <color rgb="FF000000"/>
        <rFont val="Calibri"/>
        <charset val="1"/>
      </rPr>
      <t>≤</t>
    </r>
    <r>
      <rPr>
        <sz val="12"/>
        <color rgb="FF000000"/>
        <rFont val="Arial"/>
        <charset val="1"/>
      </rPr>
      <t xml:space="preserve"> 4 TAHUN</t>
    </r>
  </si>
  <si>
    <t>5 - 14 TAHUN</t>
  </si>
  <si>
    <t>15 - 19 TAHUN</t>
  </si>
  <si>
    <t>20 - 24 TAHUN</t>
  </si>
  <si>
    <t>25 - 49 TAHUN</t>
  </si>
  <si>
    <r>
      <rPr>
        <sz val="12"/>
        <color rgb="FF000000"/>
        <rFont val="Calibri"/>
        <charset val="1"/>
      </rPr>
      <t>≥</t>
    </r>
    <r>
      <rPr>
        <sz val="12"/>
        <color rgb="FF000000"/>
        <rFont val="Arial"/>
        <charset val="1"/>
      </rPr>
      <t xml:space="preserve"> 50 TAHUN</t>
    </r>
  </si>
  <si>
    <t>PROPORSI JENIS KELAMIN</t>
  </si>
  <si>
    <t xml:space="preserve">Jumlah estimasi  orang  dengan risiko terinfeksi HIV </t>
  </si>
  <si>
    <t>Jumlah orang dengan risiko terinfeksi HIV yang mendapatkan pelayanan sesuai standar</t>
  </si>
  <si>
    <t xml:space="preserve">Persentase orang dengan risiko terinfeksi HIV mendapatkan 
pelayanan  deteksi dini HIV sesuai standar
</t>
  </si>
  <si>
    <t>90,7</t>
  </si>
  <si>
    <t>Keterangan: Jumlah kasus adalah seluruh kasus baru yang ada di wilayah kerja puskesmas tersebut termasuk kasus yang ditemukan di RS</t>
  </si>
  <si>
    <t>TABEL 60</t>
  </si>
  <si>
    <t>PRESENTASE ODHIV BARU MENDAPATKAN PENGOBATAN MENURUT KECAMATAN DAN PUSKESMAS</t>
  </si>
  <si>
    <t>ODHIV BARU DITEMUKAN</t>
  </si>
  <si>
    <t>ODHIV BARU DITEMUKAN DAN MENDAPAT PENGOBATAN ARV</t>
  </si>
  <si>
    <t>PERSENTASE ODHIV BARU MENDAPAT PENGOBATAN ARV</t>
  </si>
  <si>
    <t>TABEL  61</t>
  </si>
  <si>
    <t>KASUS DIARE YANG DILAYANI MENURUT JENIS KELAMIN, KECAMATAN, DAN PUSKESMAS</t>
  </si>
  <si>
    <t>JUMLAH TARGET PENEMUAN</t>
  </si>
  <si>
    <t>DILAYANI</t>
  </si>
  <si>
    <t>MENDAPAT ORALIT</t>
  </si>
  <si>
    <t>MENDAPAT ZINC</t>
  </si>
  <si>
    <t>SEMUA UMUR</t>
  </si>
  <si>
    <t>ANGKA KESAKITAN DIARE PER 1.000 PENDUDUK</t>
  </si>
  <si>
    <t>Ket:</t>
  </si>
  <si>
    <t>- Jumlah kasus adalah seluruh kasus yang ada di wilayah kerja puskesmas tersebut termasuk kasus yang ditemukan di RS</t>
  </si>
  <si>
    <t>- Persentase perkiraan jumlah kasus diare yang datang ke fasyankes besarnya sesuai dengan perkiraan daerah, namun</t>
  </si>
  <si>
    <t xml:space="preserve">   jika tidak tersedia maka menggunakan perkiraan 10% dari perkiraan jumlah penderita untuk semua umur dan 20% untuk balita</t>
  </si>
  <si>
    <t>ket tambah temuan diare luar daerah balita 8,dewasa 31 jadi total balita 89,semua umur 629</t>
  </si>
  <si>
    <t>TABEL  62</t>
  </si>
  <si>
    <t>DETEKSI DINI HEPATITIS B PADA IBU HAMIL MENURUT KECAMATAN DAN PUSKESMAS</t>
  </si>
  <si>
    <t>JUMLAH IBU HAMIL DIPERIKSA</t>
  </si>
  <si>
    <t>% BUMIL DIPERIKSA</t>
  </si>
  <si>
    <t xml:space="preserve">% BUMIL REAKTIF </t>
  </si>
  <si>
    <t>REAKTIF</t>
  </si>
  <si>
    <t>NON REAKTIF</t>
  </si>
  <si>
    <t>TABEL  63</t>
  </si>
  <si>
    <t>JUMLAH BAYI YANG LAHIR DARI IBU REAKTIF HBsAg dan MENDAPATKAN HBIG</t>
  </si>
  <si>
    <t>JUMLAH BAYI YANG LAHIR DARI IBU HBsAg Reaktif</t>
  </si>
  <si>
    <t>JUMLAH BAYI YANG LAHIR DARI IBU  HBsAg REAKTIF MENDAPAT HBIG</t>
  </si>
  <si>
    <t>≥  24 Jam</t>
  </si>
  <si>
    <t xml:space="preserve">JUMLAH  </t>
  </si>
  <si>
    <t>TABEL  64</t>
  </si>
  <si>
    <t>KASUS BARU KUSTA MENURUT JENIS KELAMIN, KECAMATAN, DAN PUSKESMAS</t>
  </si>
  <si>
    <t>KASUS BARU</t>
  </si>
  <si>
    <t>PAUSI BASILER (PB)/ KUSTA KERING</t>
  </si>
  <si>
    <t>MULTI BASILER (MB)/ KUSTA BASAH</t>
  </si>
  <si>
    <t>PB + MB</t>
  </si>
  <si>
    <r>
      <rPr>
        <b/>
        <sz val="12"/>
        <color rgb="FF000000"/>
        <rFont val="Arial"/>
        <charset val="1"/>
      </rPr>
      <t>ANGKA PENEMUAN KASUS BARU (NCDR/</t>
    </r>
    <r>
      <rPr>
        <b/>
        <i/>
        <sz val="12"/>
        <color rgb="FF000000"/>
        <rFont val="Arial"/>
        <charset val="1"/>
      </rPr>
      <t>NEW CASE DETECTION RATE</t>
    </r>
    <r>
      <rPr>
        <b/>
        <sz val="12"/>
        <color rgb="FF000000"/>
        <rFont val="Arial"/>
        <charset val="1"/>
      </rPr>
      <t>) PER 100.000 PENDUDUK</t>
    </r>
  </si>
  <si>
    <t>TABEL  65</t>
  </si>
  <si>
    <t xml:space="preserve">KASUS BARU KUSTA CACAT TINGKAT 0, CACAT TINGKAT 2, PENDERITA KUSTA ANAK&lt;15 TAHUN, </t>
  </si>
  <si>
    <t>MENURUT  KECAMATAN DAN PUSKESMAS</t>
  </si>
  <si>
    <t>PENDERITA KUSTA</t>
  </si>
  <si>
    <t>CACAT TINGKAT 0</t>
  </si>
  <si>
    <t>CACAT TINGKAT 2</t>
  </si>
  <si>
    <t>PENDERITA KUSTA ANAK
&lt;15 TAHUN</t>
  </si>
  <si>
    <t>PENDERITA KUSTA ANAK&lt;15 TAHUN DENGAN CACAT TINGKAT 2</t>
  </si>
  <si>
    <t>ANGKA CACAT TINGKAT 2 PER 1.000.000 PENDUDUK</t>
  </si>
  <si>
    <t>TABEL  66</t>
  </si>
  <si>
    <t>JUMLAH KASUS TERDAFTAR DAN ANGKA PREVALENSI PENYAKIT KUSTA MENURUT TIPE/JENIS, USIA, KECAMATAN, DAN PUSKESMAS</t>
  </si>
  <si>
    <t>KASUS TERDAFTAR</t>
  </si>
  <si>
    <t>PAUSI BASILER/KUSTA KERING</t>
  </si>
  <si>
    <t>MULTI BASILER/KUSTA BASAH</t>
  </si>
  <si>
    <t>ANAK</t>
  </si>
  <si>
    <t>DEWASA</t>
  </si>
  <si>
    <t>ANGKA PREVALENSI PER 10.000 PENDUDUK</t>
  </si>
  <si>
    <t>TABEL  67</t>
  </si>
  <si>
    <t>PENDERITA KUSTA SELESAI BEROBAT (RELEASE FROM TREATMENT/RFT) MENURUT TIPE, KECAMATAN, DAN PUSKESMAS</t>
  </si>
  <si>
    <t>KUSTA (PB)</t>
  </si>
  <si>
    <t>KUSTA (MB)</t>
  </si>
  <si>
    <r>
      <rPr>
        <b/>
        <sz val="12"/>
        <color rgb="FF000000"/>
        <rFont val="Arial"/>
        <charset val="1"/>
      </rPr>
      <t>JML PENDERITA BARU</t>
    </r>
    <r>
      <rPr>
        <b/>
        <vertAlign val="superscript"/>
        <sz val="12"/>
        <color rgb="FF000000"/>
        <rFont val="Arial"/>
        <charset val="1"/>
      </rPr>
      <t>a</t>
    </r>
  </si>
  <si>
    <t>JML PENDERITA RFT</t>
  </si>
  <si>
    <t>RFT RATE PB (%)</t>
  </si>
  <si>
    <r>
      <rPr>
        <b/>
        <sz val="12"/>
        <color rgb="FF000000"/>
        <rFont val="Arial"/>
        <charset val="1"/>
      </rPr>
      <t>JML PENDERITA BARU</t>
    </r>
    <r>
      <rPr>
        <b/>
        <vertAlign val="superscript"/>
        <sz val="12"/>
        <color rgb="FF000000"/>
        <rFont val="Arial"/>
        <charset val="1"/>
      </rPr>
      <t>b</t>
    </r>
  </si>
  <si>
    <t>RFT RATE MB (%)</t>
  </si>
  <si>
    <t xml:space="preserve">Keterangan : </t>
  </si>
  <si>
    <t xml:space="preserve">a = </t>
  </si>
  <si>
    <t xml:space="preserve">Penderita kusta PB merupakan penderita pada kohort yang sama, yaitu diambil dari penderita baru yang masuk dalam kohort yang sama 1 tahun sebelumnya, </t>
  </si>
  <si>
    <t>misalnya: untuk mencari RFT rate tahun 2021, maka dapat dihitung dari penderita baru tahun 2020 yang menyelesaikan pengobatan tepat waktu</t>
  </si>
  <si>
    <t>b=</t>
  </si>
  <si>
    <t xml:space="preserve">Penderita kusta MB merupakan penderita pada kohort yang sama, yaitu diambil dari penderita baru yang masuk dalam kohort yang sama 2 tahun sebelumnya, </t>
  </si>
  <si>
    <t>misalnya: untuk mencari RFT rate tahun 2021, maka dapat dihitung dari penderita baru tahun 2019 yang menyelesaikan pengobatan tepat waktu</t>
  </si>
  <si>
    <t>TABEL 68</t>
  </si>
  <si>
    <t>JUMLAH KASUS AFP (NON POLIO) MENURUT KECAMATAN DAN PUSKESMAS</t>
  </si>
  <si>
    <t>JUMLAH PENDUDUK
&lt;15 TAHUN</t>
  </si>
  <si>
    <t>JUMLAH KASUS AFP
(NON POLIO)</t>
  </si>
  <si>
    <t>AFP RATE (NON POLIO) PER 100.000 PENDUDUK USIA &lt; 15 TAHUN</t>
  </si>
  <si>
    <t>Keterangan: Jumlah kasus adalah seluruh kasus yang ada di wilayah kerja puskesmas tersebut termasuk kasus yang ditemukan di RS</t>
  </si>
  <si>
    <t>TABEL 69</t>
  </si>
  <si>
    <t>JUMLAH KASUS PENYAKIT YANG DAPAT DICEGAH DENGAN IMUNISASI (PD3I) MENURUT JENIS KELAMIN, KECAMATAN, DAN PUSKESMAS</t>
  </si>
  <si>
    <t>JUMLAH KASUS  PD3I</t>
  </si>
  <si>
    <t>DIFTERI</t>
  </si>
  <si>
    <t>PERTUSIS</t>
  </si>
  <si>
    <t>HEPATITIS B</t>
  </si>
  <si>
    <t>SUSPEK CAMPAK</t>
  </si>
  <si>
    <t>JUMLAH KASUS</t>
  </si>
  <si>
    <t>MENINGGAL</t>
  </si>
  <si>
    <t>CASE FATALITY RATE (%)</t>
  </si>
  <si>
    <t>INCIDENCE RATE SUSPEK CAMPAK</t>
  </si>
  <si>
    <t>TABEL 70</t>
  </si>
  <si>
    <t>KEJADIAN LUAR BIASA (KLB) DI DESA/KELURAHAN YANG DITANGANI &lt; 24 JAM</t>
  </si>
  <si>
    <t>KLB DI DESA/KELURAHAN</t>
  </si>
  <si>
    <t>DITANGANI &lt;24 JAM</t>
  </si>
  <si>
    <t>TABEL 71</t>
  </si>
  <si>
    <t>JUMLAH PENDERITA DAN KEMATIAN PADA KLB MENURUT JENIS KEJADIAN LUAR BIASA (KLB)</t>
  </si>
  <si>
    <t>JENIS KEJADIAN LUAR BIASA</t>
  </si>
  <si>
    <t>YANG TERSERANG</t>
  </si>
  <si>
    <t>WAKTU KEJADIAN (TANGGAL)</t>
  </si>
  <si>
    <t>JUMLAH PENDERITA</t>
  </si>
  <si>
    <t>KELOMPOK UMUR PENDERITA</t>
  </si>
  <si>
    <t>JUMLAH PENDUDUK TERANCAM</t>
  </si>
  <si>
    <t>ATTACK RATE (%)</t>
  </si>
  <si>
    <t>CFR (%)</t>
  </si>
  <si>
    <t>JUMLAH KECAMATAN</t>
  </si>
  <si>
    <t>JUMLAH DESA/KEL</t>
  </si>
  <si>
    <t>DIKETAHUI</t>
  </si>
  <si>
    <t>DITANGGU-LANGI</t>
  </si>
  <si>
    <t>AKHIR</t>
  </si>
  <si>
    <t>0-7 HARI</t>
  </si>
  <si>
    <t>8-28 HARI</t>
  </si>
  <si>
    <t>1-11 BLN</t>
  </si>
  <si>
    <t>1-4 THN</t>
  </si>
  <si>
    <t>5-9 THN</t>
  </si>
  <si>
    <t>10-14 THN</t>
  </si>
  <si>
    <t>15-19 THN</t>
  </si>
  <si>
    <t>20-44 THN</t>
  </si>
  <si>
    <t>45-54 THN</t>
  </si>
  <si>
    <t>55-59 THN</t>
  </si>
  <si>
    <t>60-69 THN</t>
  </si>
  <si>
    <t>70+ THN</t>
  </si>
  <si>
    <t>TABEL 72</t>
  </si>
  <si>
    <t>KASUS DEMAM BERDARAH DENGUE (DBD) MENURUT JENIS KELAMIN, KECAMATAN, DAN PUSKESMAS</t>
  </si>
  <si>
    <t>DEMAM BERDARAH DENGUE (DBD)</t>
  </si>
  <si>
    <r>
      <rPr>
        <b/>
        <i/>
        <sz val="12"/>
        <color rgb="FF000000"/>
        <rFont val="Arial"/>
        <charset val="1"/>
      </rPr>
      <t>CFR</t>
    </r>
    <r>
      <rPr>
        <b/>
        <sz val="12"/>
        <color rgb="FF000000"/>
        <rFont val="Arial"/>
        <charset val="1"/>
      </rPr>
      <t xml:space="preserve"> (%)</t>
    </r>
  </si>
  <si>
    <t>JUMLAH KASUS (KAB/KOTA)</t>
  </si>
  <si>
    <t>ANGKA KESAKITAN DBD PER 100.000 PENDUDUK</t>
  </si>
  <si>
    <t>TABEL 73</t>
  </si>
  <si>
    <t>KESAKITAN DAN KEMATIAN AKIBAT MALARIA MENURUT JENIS KELAMIN, KECAMATAN, DAN PUSKESMAS</t>
  </si>
  <si>
    <t>SUSPEK</t>
  </si>
  <si>
    <t>KONFIRMASI LABORATORIUM</t>
  </si>
  <si>
    <t>% KONFIRMASI LABORATORIUM</t>
  </si>
  <si>
    <t>POSITIF</t>
  </si>
  <si>
    <t>PENGOBATAN STANDAR</t>
  </si>
  <si>
    <t>% PENGOBATAN STANDAR</t>
  </si>
  <si>
    <t xml:space="preserve">MENINGGAL </t>
  </si>
  <si>
    <t>CFR</t>
  </si>
  <si>
    <t>MIKROSKOPIS</t>
  </si>
  <si>
    <t>RAPID DIAGNOSTIC TEST (RDT)</t>
  </si>
  <si>
    <r>
      <rPr>
        <b/>
        <sz val="12"/>
        <color rgb="FF000000"/>
        <rFont val="Arial"/>
        <charset val="1"/>
      </rPr>
      <t>ANGKA KESAKITAN (</t>
    </r>
    <r>
      <rPr>
        <b/>
        <i/>
        <sz val="12"/>
        <color rgb="FF000000"/>
        <rFont val="Arial"/>
        <charset val="1"/>
      </rPr>
      <t>ANNUAL PARASITE INCIDENCE</t>
    </r>
    <r>
      <rPr>
        <b/>
        <sz val="12"/>
        <color rgb="FF000000"/>
        <rFont val="Arial"/>
        <charset val="1"/>
      </rPr>
      <t>) PER 1.000 PENDUDUK</t>
    </r>
  </si>
  <si>
    <t>TABEL 74</t>
  </si>
  <si>
    <t>PENDERITA KRONIS FILARIASIS MENURUT JENIS KELAMIN, KECAMATAN, DAN PUSKESMAS</t>
  </si>
  <si>
    <t>PENDERITA KRONIS FILARIASIS</t>
  </si>
  <si>
    <t>KASUS KRONIS TAHUN SEBELUMNYA</t>
  </si>
  <si>
    <t>KASUS KRONIS BARU DITEMUKAN</t>
  </si>
  <si>
    <t>KASUS KRONIS PINDAH</t>
  </si>
  <si>
    <t>KASUS KRONIS MENINGGAL</t>
  </si>
  <si>
    <t>JUMLAH SELURUH KASUS KRONIS</t>
  </si>
  <si>
    <t>Keterangan : Jumlah kasus adalah seluruh kasus yang ada di wilayah kerja puskesmas tersebut termasuk kasus yang ditemukan di RS</t>
  </si>
  <si>
    <t>TABEL 75</t>
  </si>
  <si>
    <t>PELAYANAN KESEHATAN  PENDERITA HIPERTENSI MENURUT JENIS KELAMIN, KECAMATAN, DAN PUSKESMAS</t>
  </si>
  <si>
    <r>
      <rPr>
        <b/>
        <sz val="12"/>
        <color rgb="FF000000"/>
        <rFont val="Arial"/>
        <charset val="1"/>
      </rPr>
      <t xml:space="preserve">JUMLAH ESTIMASI PENDERITA HIPERTENSI BERUSIA </t>
    </r>
    <r>
      <rPr>
        <b/>
        <sz val="12"/>
        <color rgb="FF000000"/>
        <rFont val="Calibri"/>
        <charset val="1"/>
      </rPr>
      <t>≥</t>
    </r>
    <r>
      <rPr>
        <b/>
        <sz val="12"/>
        <color rgb="FF000000"/>
        <rFont val="Arial"/>
        <charset val="1"/>
      </rPr>
      <t xml:space="preserve"> 15 TAHUN</t>
    </r>
  </si>
  <si>
    <t>TABEL 77</t>
  </si>
  <si>
    <t xml:space="preserve">CAKUPAN DETEKSI DINI KANKER LEHER RAHIM DENGAN METODE IVA DAN KANKER PAYUDARA DENGAN PEMERIKSAAN KLINIS (SADANIS) </t>
  </si>
  <si>
    <t>MENURUT KECAMATAN DAN PUSKESMAS</t>
  </si>
  <si>
    <t>PUSKESMAS MELAKSANAKAN KEGIATAN DETEKSI DINI IVA &amp; SADANIS*</t>
  </si>
  <si>
    <t>PEREMPUAN
USIA 30-50 TAHUN</t>
  </si>
  <si>
    <t>PEMERIKSAAN IVA</t>
  </si>
  <si>
    <t>PEMERIKSAAN SADANIS</t>
  </si>
  <si>
    <t>IVA POSITIF</t>
  </si>
  <si>
    <t>CURIGA KANKER LEHER RAHIM</t>
  </si>
  <si>
    <t>KRIOTERAPI</t>
  </si>
  <si>
    <t>IVA POSITIF DAN CURIGA KANKER LEHER RAHIM DIRUJUK</t>
  </si>
  <si>
    <t>TUMOR/ BENJOLAN</t>
  </si>
  <si>
    <t>CURIGA KANKER PAYUDARA</t>
  </si>
  <si>
    <t>TUMOR DAN CURIGA KANKER PAYUDARA DIRUJUK</t>
  </si>
  <si>
    <t>Keterangan: IVA: Inspeksi Visual dengan Asam asetat</t>
  </si>
  <si>
    <t xml:space="preserve">           * diisi dengan checklist (V)</t>
  </si>
  <si>
    <t>TABEL 76</t>
  </si>
  <si>
    <t>PELAYANAN KESEHATAN PENDERITA DIABETES MELITUS (DM) MENURUT KECAMATAN DAN PUSKESMAS</t>
  </si>
  <si>
    <t xml:space="preserve">JUMLAH PENDERITA DM  </t>
  </si>
  <si>
    <t>PENDERITA DM YANG MENDAPATKAN PELAYANAN KESEHATAN SESUAI STANDAR</t>
  </si>
  <si>
    <t>TABEL 78</t>
  </si>
  <si>
    <t>PELAYANAN KESEHATAN ORANG DENGAN GANGGUAN JIWA (ODGJ) BERAT  MENURUT KECAMATAN DAN PUSKESMAS</t>
  </si>
  <si>
    <t>SASARAN  ODGJ BERAT</t>
  </si>
  <si>
    <t>PELAYANAN KESEHATAN ODGJ BERAT</t>
  </si>
  <si>
    <t>SKIZOFRENIA</t>
  </si>
  <si>
    <t>PSIKOTIK AKUT</t>
  </si>
  <si>
    <t>0-14 th</t>
  </si>
  <si>
    <t>15 - 59 th</t>
  </si>
  <si>
    <t>TABEL 79</t>
  </si>
  <si>
    <t>PERSENTASE SARANA AIR MINUM YANG DIAWASI/DIPERIKSA KUALITAS AIR MINUMNYA SESUAI STANDAR 
MENURUT KECAMATAN DAN PUSKESMAS</t>
  </si>
  <si>
    <t>JUMLAH DESA/
KELURAHAN</t>
  </si>
  <si>
    <t>JUMLAH SARANA AIR MINUM</t>
  </si>
  <si>
    <t>SARANA AIR MINUM YANG DIAWASI/ DIPERIKSA KUALITAS AIR MINUMNYA SESUAI STANDAR (AMAN)</t>
  </si>
  <si>
    <t>TABEL 80</t>
  </si>
  <si>
    <t>JUMLAH KEPALA KELUARGA DENGAN AKSES TERHADAP FASILITAS SANITASI YANG AMAN (JAMBAN SEHAT) MENURUT KECAMATAN DAN PUSKESMAS</t>
  </si>
  <si>
    <t>JUMLAH KK</t>
  </si>
  <si>
    <t>JUMLAH 
KK PENGGUNA</t>
  </si>
  <si>
    <t>KK SBS</t>
  </si>
  <si>
    <t>KK DENGAN AKSES TERHADAP FASILITAS SANITASI YANG LAYAK</t>
  </si>
  <si>
    <t>PERSENTASE KK DENGAN AKSES TERHADAP FASILITAS SANITASI YANG AMAN</t>
  </si>
  <si>
    <t>AKSES SANITASI AMAN</t>
  </si>
  <si>
    <t>AKSES SANITASI LAYAK SENDIRI</t>
  </si>
  <si>
    <t>AKSES LAYAK BERSAMA</t>
  </si>
  <si>
    <t>AKSES BELUM LAYAK</t>
  </si>
  <si>
    <t>BABS TERTUTUP</t>
  </si>
  <si>
    <t>BABS TERBUKA</t>
  </si>
  <si>
    <t>Keterangan : KK = Kepala Keluarga, SBS = Stop Buang Air Besar Sembarangan</t>
  </si>
  <si>
    <t>TABEL 81</t>
  </si>
  <si>
    <t>SANITASI TOTAL BERBASIS MASYARAKAT DAN RUMAH SEHAT MENURUT KECAMATAN DAN PUSKESMAS</t>
  </si>
  <si>
    <t>JUMLAH DESA/ KELURAHAN</t>
  </si>
  <si>
    <t>SANITASI TOTAL BERBASIS MASYARAKAT (STBM)</t>
  </si>
  <si>
    <t xml:space="preserve"> DESA/KELURAHAN STOP BABS (SBS)</t>
  </si>
  <si>
    <t xml:space="preserve"> KK CUCI TANGAN PAKAI SABUN (CTPS)</t>
  </si>
  <si>
    <t>KK PENGELOLAAN AIR MINUM DAN MAKANAN RUMAH TANGGA (PAMMRT)</t>
  </si>
  <si>
    <t>KK PENGELOLAAN SAMPAH RUMAH TANGGA (PSRT)</t>
  </si>
  <si>
    <t>KK PENGELOLAAN LIMBAH CAIR RUMAH TANGGA (PLCRT)</t>
  </si>
  <si>
    <t xml:space="preserve"> DESA/KELURAHAN 5 PILAR STBM</t>
  </si>
  <si>
    <t>KK PENGELOLAAN KUALITAS UDARA DALAM RUMAH TANGGA (PKURT)</t>
  </si>
  <si>
    <t>KK AKSES RUMAH SEHAT</t>
  </si>
  <si>
    <t>* SBS (Stop Buang Air Besar Sembarangan)</t>
  </si>
  <si>
    <t>TABEL 82</t>
  </si>
  <si>
    <t>PERSENTASE TEMPAT DAN FASILITAS UMUM(TFU) YANG DILAKUKAN PENGAWASAN SESUAI STANDAR MENURUT KECAMATAN DAN PUSKESMAS</t>
  </si>
  <si>
    <t>TFU TERDAFTAR</t>
  </si>
  <si>
    <t>TFU YANG DILAKUKAN PENGAWASAN SESUAI STANDAR (IKL)</t>
  </si>
  <si>
    <t>PASAR</t>
  </si>
  <si>
    <t>SARANA PENDIDIKAN</t>
  </si>
  <si>
    <t>SD/MI</t>
  </si>
  <si>
    <t>SMP/MTs</t>
  </si>
  <si>
    <t>∑</t>
  </si>
  <si>
    <t>TABEL 83</t>
  </si>
  <si>
    <t xml:space="preserve">PERSENTASE TEMPAT PENGELOLAAN PANGAN (TPP) YANG MEMENUHI SYARAT KESEHATAN  MENURUT KECAMATAN </t>
  </si>
  <si>
    <t>JASA BOGA</t>
  </si>
  <si>
    <t>RESTORAN</t>
  </si>
  <si>
    <t>TPP TERTENTU</t>
  </si>
  <si>
    <t>DEPOT AIR MINUM</t>
  </si>
  <si>
    <t>RUMAH MAKAN</t>
  </si>
  <si>
    <t>KELOMPOK GERAI PANGAN JAJANAN</t>
  </si>
  <si>
    <t>SENTRA PANGAN JAJANAN/KANTIN</t>
  </si>
  <si>
    <t>TPP MEMENUHI SYARAT</t>
  </si>
  <si>
    <t>TERDAFTAR</t>
  </si>
  <si>
    <t>LAIK HSP</t>
  </si>
  <si>
    <t>TTP Memenuhi Syarat</t>
  </si>
  <si>
    <t>2</t>
  </si>
  <si>
    <t>3</t>
  </si>
  <si>
    <t>7</t>
  </si>
  <si>
    <t>8</t>
  </si>
  <si>
    <t>9</t>
  </si>
  <si>
    <t>KEDWAUNG</t>
  </si>
  <si>
    <t xml:space="preserve">TABEL 84 </t>
  </si>
  <si>
    <t>KASUS COVID-19 MENURUT MENURUT KECAMATAN DAN PUSKESMAS</t>
  </si>
  <si>
    <t>KASUS KONFIRMASI</t>
  </si>
  <si>
    <t>SEMBUH</t>
  </si>
  <si>
    <t>ANGKA KESEMBUHAN (RR)</t>
  </si>
  <si>
    <t>ANGKA KEMATIAN (CFR)</t>
  </si>
  <si>
    <t>TOTAL KAB/KOTA</t>
  </si>
  <si>
    <t>TABEL 85</t>
  </si>
  <si>
    <t>KASUS COVID-19 BERDASARKAN JENIS KELAMIN DAN KELOMPOK UMUR MENURUT KECAMATAN DAN PUSKESMAS</t>
  </si>
  <si>
    <t>0-4 TAHUN</t>
  </si>
  <si>
    <t>5-6 TAHUN</t>
  </si>
  <si>
    <t>7-14 TAHUN</t>
  </si>
  <si>
    <t>15-59 TAHUN</t>
  </si>
  <si>
    <t>≥ 60 TAHUN</t>
  </si>
  <si>
    <t>TABEL 86</t>
  </si>
  <si>
    <t>CAKUPAN VAKSINASI COVID-19 DOSIS 1 MENURUT KECAMATAN DAN PUSKESMAS</t>
  </si>
  <si>
    <t>USIA 6-11 TAHUN (ANAK)</t>
  </si>
  <si>
    <t>USIA 12-17 TAHUN (REMAJA)</t>
  </si>
  <si>
    <t>USIA 18-59 TAHUN (MASYARAKAT UMUM)</t>
  </si>
  <si>
    <t>CAKUPAN TOTAL</t>
  </si>
  <si>
    <t>SASARAN</t>
  </si>
  <si>
    <t>HASIL VAKSINASI</t>
  </si>
  <si>
    <t>TABEL 87</t>
  </si>
  <si>
    <t>CAKUPAN VAKSINASI COVID-19 DOSIS 2 MENURUT KECAMATAN DAN PUSKESMAS</t>
  </si>
  <si>
    <t>Sumber : Badan Pusat Statistik Kabupaten Karanganyar</t>
  </si>
  <si>
    <t>Sumber : Dinas Dukcapil Kab. Karanganyar tahun 2024</t>
  </si>
  <si>
    <t>Sumber : Data Jejaring di Puskesmas Jumapolo tahun 2024</t>
  </si>
  <si>
    <t>Sumber : Farmasi di Puskesmas Jumapolo tahun 2024</t>
  </si>
  <si>
    <t>Sumber: aplikasi SIMONA dan Farmasi di Puskesmas Jumapolo tahun 2024</t>
  </si>
  <si>
    <t xml:space="preserve">Sumber : Promkes Puskesmas Jumapolo Tahn 2024                    </t>
  </si>
  <si>
    <t>Sumber : SISDMK Dinas Kesehatan Kab. Karanganyar Tahun 2024</t>
  </si>
  <si>
    <t>Sumber : Data Rekapitulasi Peserta Terdaftar Jaminan Kesehatan Nasional BPJS</t>
  </si>
  <si>
    <t>Sumber : Bendahara BLUD dan BOK Puskesmas Jumapolo tahun 2024</t>
  </si>
  <si>
    <t>Sumber : Kesehatan Ibu dan Anak di Puskesmas Jumapolo Tahun 2024</t>
  </si>
  <si>
    <t>Sumber : Jumlah Pelayanan Imunisasi TD Puskesmas Jumapolo Tahun 2024</t>
  </si>
  <si>
    <t>Sumber: Data Program Kesehatan Ibu dan Anak Puskesmas Jumapolo Tahun 2024</t>
  </si>
  <si>
    <t>Sumber : Program KB Puskesmas Jumapolo Tahun 2024</t>
  </si>
  <si>
    <t>Sumber : Program KB Puskesmas Jumapolo tahun 2024</t>
  </si>
  <si>
    <t>Sumber: Data Program Gizi Puskesmas Jumapolo Tahun 2024</t>
  </si>
  <si>
    <t>Sumber: Data Program Imunisasi Puskesmas Jumapolo Tahun 2024</t>
  </si>
  <si>
    <t>Sumber : Program UKS Puskesmas Jumapolo Tahun 2024</t>
  </si>
  <si>
    <t>Sumber : Program Kesga Puskesmas Jumapolo Tahun 2024</t>
  </si>
  <si>
    <t>Sumber: Data Prog. Lanjut Usia Masyarakat Pusk Jumapolo tahun 2024</t>
  </si>
  <si>
    <t>Sumber: Data Lap TB Pusk Jumapolo Tahun 2024</t>
  </si>
  <si>
    <r>
      <t>JUMLAH KASUS TUBERKULOSIS PARU TERKONFIRMASI BAKTERIOLOGIS YANG DITEMUKAN DAN DIOBATI</t>
    </r>
    <r>
      <rPr>
        <b/>
        <vertAlign val="superscript"/>
        <sz val="10"/>
        <color rgb="FF000000"/>
        <rFont val="Arial"/>
        <family val="2"/>
      </rPr>
      <t>*)</t>
    </r>
  </si>
  <si>
    <r>
      <t>ANGKA KESEMBUHAN (</t>
    </r>
    <r>
      <rPr>
        <b/>
        <i/>
        <sz val="10"/>
        <color rgb="FF000000"/>
        <rFont val="Arial"/>
        <family val="2"/>
      </rPr>
      <t>CURE RATE</t>
    </r>
    <r>
      <rPr>
        <b/>
        <sz val="10"/>
        <color rgb="FF000000"/>
        <rFont val="Arial"/>
        <family val="2"/>
      </rPr>
      <t>) TUBERKULOSIS PARU TERKONFIRMASI BAKTERIOLOGIS</t>
    </r>
  </si>
  <si>
    <r>
      <t xml:space="preserve">ANGKA PENGOBATAN LENGKAP 
</t>
    </r>
    <r>
      <rPr>
        <b/>
        <i/>
        <sz val="10"/>
        <color rgb="FF000000"/>
        <rFont val="Arial"/>
        <family val="2"/>
      </rPr>
      <t>(COMPLETE RATE) SEMUA KASUS TUBERKULOSIS</t>
    </r>
  </si>
  <si>
    <r>
      <t xml:space="preserve">ANGKA KEBERHASILAN PENGOBATAN </t>
    </r>
    <r>
      <rPr>
        <b/>
        <i/>
        <sz val="10"/>
        <color rgb="FF000000"/>
        <rFont val="Arial"/>
        <family val="2"/>
      </rPr>
      <t xml:space="preserve">(SUCCESS RATE/SR) </t>
    </r>
    <r>
      <rPr>
        <b/>
        <sz val="10"/>
        <color rgb="FF000000"/>
        <rFont val="Arial"/>
        <family val="2"/>
      </rPr>
      <t>SEMUA KASUS TUBERKULOSIS</t>
    </r>
  </si>
  <si>
    <t>Sumber: Data Bidang Pencegahan dan Pengendalian Penyakit, Puskesmas Jumapolo tahun 2024</t>
  </si>
  <si>
    <t>Sumber: Data lap HIV/AIDS Puskesmas Jumapolo tahun 2024</t>
  </si>
  <si>
    <t>Sumber: Data Bidang Pencegahan dan Pengendalian Penyakit, Puskesmas Jumapolo</t>
  </si>
  <si>
    <t>Sumber: Data Bidang Pencegahan dan Pengendalian Penyakit, Dinas Kesehatan Kab Karanganyar</t>
  </si>
  <si>
    <t>Sumber : Prog. Surveylans Pusk.Jumapolo Tahun 2024</t>
  </si>
  <si>
    <t>Sumber : Program Imunisasi Pusk. Jumapolo Tahun 2024</t>
  </si>
  <si>
    <t>Sumber : Program Surveylens Pusk.Jumapolo Tahun 2024</t>
  </si>
  <si>
    <t>Sumber: Data Bidang Pencegahan dan Pengendalian Penyakit, Dinas KesehatanKab Karanganyar</t>
  </si>
  <si>
    <t>Sumber: Data Prog. Pencegahan dan Pengendalian Penyakit Puskesmas Jumapolo Tahun 2024</t>
  </si>
  <si>
    <t>Sumber: Programer PTM Tahun 2024 Puskesmas Jumapolo tahun 2024</t>
  </si>
  <si>
    <t>Sumber: Programer IVA Puskesmas Jumaplo Tahun 2024</t>
  </si>
  <si>
    <r>
      <t>&gt;</t>
    </r>
    <r>
      <rPr>
        <b/>
        <sz val="10"/>
        <color rgb="FF000000"/>
        <rFont val="Arial"/>
        <family val="2"/>
      </rPr>
      <t xml:space="preserve"> 60 th</t>
    </r>
  </si>
  <si>
    <t>Sumber: Programer Keswa Puskesmas Jumaplo Tahun 2024</t>
  </si>
  <si>
    <t>Sumber: Programer Kesehatan Lingkungan Puskesmas Jumapolo Tahun 2024</t>
  </si>
  <si>
    <r>
      <t xml:space="preserve">USIA </t>
    </r>
    <r>
      <rPr>
        <b/>
        <u/>
        <sz val="11"/>
        <color rgb="FF000000"/>
        <rFont val="Arial"/>
        <family val="2"/>
      </rPr>
      <t>&gt;</t>
    </r>
    <r>
      <rPr>
        <b/>
        <sz val="11"/>
        <color rgb="FF000000"/>
        <rFont val="Arial"/>
        <family val="2"/>
      </rPr>
      <t xml:space="preserve"> 60 TAHUN (LANSIA)</t>
    </r>
  </si>
  <si>
    <r>
      <t xml:space="preserve">USIA </t>
    </r>
    <r>
      <rPr>
        <b/>
        <u/>
        <sz val="10"/>
        <color rgb="FF000000"/>
        <rFont val="Arial"/>
        <family val="2"/>
      </rPr>
      <t>&gt;</t>
    </r>
    <r>
      <rPr>
        <b/>
        <sz val="10"/>
        <color rgb="FF000000"/>
        <rFont val="Arial"/>
        <family val="2"/>
      </rPr>
      <t xml:space="preserve"> 60 TAHUN (LANSIA)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</si>
</sst>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#,##0.0"/>
    <numFmt numFmtId="165" formatCode="0.0"/>
    <numFmt numFmtId="166" formatCode="_(* #,##0.00_);_(* \(#,##0.00\);_(* \-??_);_(@_)"/>
    <numFmt numFmtId="167" formatCode="&quot;Rp&quot;#,##0;&quot;-Rp&quot;#,##0"/>
    <numFmt numFmtId="168" formatCode="_(* #,##0_);_(* \(#,##0\);_(* \-_);_(@_)"/>
    <numFmt numFmtId="169" formatCode="#,##0.0_);\(#,##0.0\)"/>
    <numFmt numFmtId="170" formatCode="_(* #,##0_);_(* \(#,##0\);_(* \-??_);_(@_)"/>
    <numFmt numFmtId="171" formatCode="_([$Rp-421]* #,##0.00_);_([$Rp-421]* \(#,##0.00\);_([$Rp-421]* \-??_);_(@_)"/>
    <numFmt numFmtId="172" formatCode="&quot;Rp&quot;#,##0.00_);[Red]&quot;(Rp&quot;#,##0.00\)"/>
    <numFmt numFmtId="173" formatCode="[$Rp-421]#,##0.00"/>
    <numFmt numFmtId="174" formatCode="0.0_);\(0.0\)"/>
    <numFmt numFmtId="175" formatCode="_(* #,##0.0_);_(* \(#,##0.0\);_(* \-_);_(@_)"/>
    <numFmt numFmtId="176" formatCode="0.0%"/>
  </numFmts>
  <fonts count="56" x14ac:knownFonts="1">
    <font>
      <sz val="11"/>
      <color rgb="FF000000"/>
      <name val="Calibri"/>
      <charset val="1"/>
    </font>
    <font>
      <b/>
      <sz val="11"/>
      <color rgb="FF000000"/>
      <name val="Arial"/>
      <charset val="1"/>
    </font>
    <font>
      <sz val="11"/>
      <color rgb="FF000000"/>
      <name val="Arial"/>
      <charset val="1"/>
    </font>
    <font>
      <b/>
      <sz val="11"/>
      <color rgb="FFFF0000"/>
      <name val="Arial"/>
      <charset val="1"/>
    </font>
    <font>
      <b/>
      <sz val="12"/>
      <color rgb="FF000000"/>
      <name val="Arial"/>
      <charset val="1"/>
    </font>
    <font>
      <sz val="12"/>
      <color rgb="FF000000"/>
      <name val="Arial"/>
      <charset val="1"/>
    </font>
    <font>
      <sz val="11"/>
      <color rgb="FFFF0000"/>
      <name val="Arial"/>
      <charset val="1"/>
    </font>
    <font>
      <vertAlign val="superscript"/>
      <sz val="11"/>
      <color rgb="FF000000"/>
      <name val="Arial"/>
      <charset val="1"/>
    </font>
    <font>
      <u/>
      <sz val="10"/>
      <color rgb="FF0000FF"/>
      <name val="Arial"/>
      <charset val="1"/>
    </font>
    <font>
      <i/>
      <sz val="11"/>
      <color rgb="FF000000"/>
      <name val="Arial"/>
      <charset val="1"/>
    </font>
    <font>
      <u/>
      <sz val="11"/>
      <color rgb="FF0563C1"/>
      <name val="Calibri"/>
      <charset val="1"/>
    </font>
    <font>
      <u/>
      <sz val="11"/>
      <color rgb="FF0000FF"/>
      <name val="Arial"/>
      <charset val="1"/>
    </font>
    <font>
      <sz val="10"/>
      <color rgb="FF000000"/>
      <name val="Arial"/>
      <charset val="1"/>
    </font>
    <font>
      <b/>
      <i/>
      <sz val="12"/>
      <color rgb="FF000000"/>
      <name val="Arial"/>
      <charset val="1"/>
    </font>
    <font>
      <b/>
      <vertAlign val="superscript"/>
      <sz val="12"/>
      <color rgb="FF000000"/>
      <name val="Arial"/>
      <charset val="1"/>
    </font>
    <font>
      <b/>
      <i/>
      <sz val="9"/>
      <color rgb="FF000000"/>
      <name val="Arial"/>
      <charset val="1"/>
    </font>
    <font>
      <sz val="9"/>
      <color rgb="FF000000"/>
      <name val="Arial"/>
      <charset val="1"/>
    </font>
    <font>
      <sz val="12"/>
      <color rgb="FFFF0000"/>
      <name val="Arial"/>
      <charset val="1"/>
    </font>
    <font>
      <i/>
      <sz val="12"/>
      <color rgb="FF000000"/>
      <name val="Arial"/>
      <charset val="1"/>
    </font>
    <font>
      <vertAlign val="superscript"/>
      <sz val="10"/>
      <color rgb="FF000000"/>
      <name val="Arial"/>
      <charset val="1"/>
    </font>
    <font>
      <b/>
      <sz val="12"/>
      <color rgb="FF000000"/>
      <name val="Calibri"/>
      <charset val="1"/>
    </font>
    <font>
      <sz val="12"/>
      <color rgb="FF000000"/>
      <name val="Times New Roman"/>
      <charset val="1"/>
    </font>
    <font>
      <b/>
      <sz val="10"/>
      <color rgb="FF000000"/>
      <name val="Arial"/>
      <charset val="1"/>
    </font>
    <font>
      <b/>
      <sz val="12"/>
      <color rgb="FFFF0000"/>
      <name val="Arial"/>
      <charset val="1"/>
    </font>
    <font>
      <b/>
      <sz val="12"/>
      <color rgb="FF1F1F1F"/>
      <name val="Arial"/>
      <charset val="1"/>
    </font>
    <font>
      <b/>
      <sz val="13"/>
      <color rgb="FF000000"/>
      <name val="Arial"/>
      <charset val="1"/>
    </font>
    <font>
      <i/>
      <sz val="9"/>
      <color rgb="FF000000"/>
      <name val="Arial"/>
      <charset val="1"/>
    </font>
    <font>
      <sz val="13"/>
      <color rgb="FF000000"/>
      <name val="Arial"/>
      <charset val="1"/>
    </font>
    <font>
      <b/>
      <sz val="9"/>
      <color rgb="FF000000"/>
      <name val="Arial"/>
      <charset val="1"/>
    </font>
    <font>
      <vertAlign val="superscript"/>
      <sz val="12"/>
      <color rgb="FF000000"/>
      <name val="Arial"/>
      <charset val="1"/>
    </font>
    <font>
      <sz val="12"/>
      <color rgb="FFFF00FF"/>
      <name val="Arial"/>
      <charset val="1"/>
    </font>
    <font>
      <sz val="12"/>
      <color rgb="FF000000"/>
      <name val="Tahoma"/>
      <charset val="1"/>
    </font>
    <font>
      <sz val="12"/>
      <color rgb="FF000000"/>
      <name val="Calibri"/>
      <charset val="1"/>
    </font>
    <font>
      <sz val="12"/>
      <color rgb="FF000000"/>
      <name val="Arial Narrow"/>
      <charset val="1"/>
    </font>
    <font>
      <sz val="12"/>
      <color rgb="FF000000"/>
      <name val="Arial"/>
    </font>
    <font>
      <sz val="12"/>
      <color rgb="FF9C0006"/>
      <name val="Arial"/>
      <charset val="1"/>
    </font>
    <font>
      <b/>
      <sz val="12"/>
      <color rgb="FFFFFFFF"/>
      <name val="Arial"/>
      <charset val="1"/>
    </font>
    <font>
      <b/>
      <sz val="12"/>
      <color rgb="FF00B050"/>
      <name val="Arial"/>
      <charset val="1"/>
    </font>
    <font>
      <b/>
      <sz val="12"/>
      <color rgb="FF000000"/>
      <name val="aRIAL"/>
      <family val="2"/>
      <charset val="1"/>
    </font>
    <font>
      <b/>
      <sz val="14"/>
      <color rgb="FF000000"/>
      <name val="Arial"/>
      <charset val="1"/>
    </font>
    <font>
      <sz val="12"/>
      <color rgb="FFC00000"/>
      <name val="Arial"/>
      <charset val="1"/>
    </font>
    <font>
      <b/>
      <sz val="11"/>
      <color rgb="FF000000"/>
      <name val="Calibri"/>
      <charset val="1"/>
    </font>
    <font>
      <i/>
      <sz val="9"/>
      <color rgb="FF000000"/>
      <name val="Calibri"/>
      <charset val="1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sz val="11"/>
      <color rgb="FF000000"/>
      <name val="Arial"/>
      <family val="2"/>
    </font>
    <font>
      <b/>
      <i/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b/>
      <vertAlign val="superscript"/>
      <sz val="10"/>
      <color rgb="FF000000"/>
      <name val="Arial"/>
      <family val="2"/>
    </font>
    <font>
      <b/>
      <u/>
      <sz val="11"/>
      <color rgb="FF000000"/>
      <name val="Arial"/>
      <family val="2"/>
    </font>
    <font>
      <b/>
      <u/>
      <sz val="10"/>
      <color rgb="FF000000"/>
      <name val="Arial"/>
      <family val="2"/>
    </font>
    <font>
      <b/>
      <i/>
      <sz val="11"/>
      <color rgb="FF00000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7F7F7F"/>
        <bgColor rgb="FF757070"/>
      </patternFill>
    </fill>
    <fill>
      <patternFill patternType="solid">
        <fgColor rgb="FFA5A5A5"/>
        <bgColor rgb="FFAEABAB"/>
      </patternFill>
    </fill>
    <fill>
      <patternFill patternType="solid">
        <fgColor rgb="FFFFFFFF"/>
        <bgColor rgb="FFE7E6E6"/>
      </patternFill>
    </fill>
    <fill>
      <patternFill patternType="solid">
        <fgColor rgb="FF999999"/>
        <bgColor rgb="FFA5A5A5"/>
      </patternFill>
    </fill>
    <fill>
      <patternFill patternType="solid">
        <fgColor rgb="FFBFBFBF"/>
        <bgColor rgb="FFCCCCCC"/>
      </patternFill>
    </fill>
    <fill>
      <patternFill patternType="solid">
        <fgColor rgb="FF666666"/>
        <bgColor rgb="FF757070"/>
      </patternFill>
    </fill>
    <fill>
      <patternFill patternType="solid">
        <fgColor rgb="FFAEABAB"/>
        <bgColor rgb="FFA5A5A5"/>
      </patternFill>
    </fill>
    <fill>
      <patternFill patternType="solid">
        <fgColor rgb="FF757070"/>
        <bgColor rgb="FF666666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2A609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CCCCCC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rgb="FFCCCCCC"/>
      </top>
      <bottom style="thick">
        <color auto="1"/>
      </bottom>
      <diagonal/>
    </border>
  </borders>
  <cellStyleXfs count="1">
    <xf numFmtId="0" fontId="0" fillId="0" borderId="0"/>
  </cellStyleXfs>
  <cellXfs count="810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center" wrapText="1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 vertical="top"/>
    </xf>
    <xf numFmtId="0" fontId="2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wrapText="1"/>
    </xf>
    <xf numFmtId="0" fontId="2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center" vertical="top"/>
    </xf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wrapText="1"/>
    </xf>
    <xf numFmtId="3" fontId="2" fillId="2" borderId="3" xfId="0" applyNumberFormat="1" applyFont="1" applyFill="1" applyBorder="1" applyAlignment="1">
      <alignment horizontal="right"/>
    </xf>
    <xf numFmtId="164" fontId="2" fillId="0" borderId="3" xfId="0" applyNumberFormat="1" applyFont="1" applyBorder="1" applyAlignment="1">
      <alignment horizontal="right"/>
    </xf>
    <xf numFmtId="0" fontId="8" fillId="0" borderId="3" xfId="0" applyFont="1" applyBorder="1" applyAlignment="1">
      <alignment horizontal="center" vertical="top"/>
    </xf>
    <xf numFmtId="3" fontId="2" fillId="0" borderId="3" xfId="0" applyNumberFormat="1" applyFont="1" applyBorder="1" applyAlignment="1">
      <alignment horizontal="right"/>
    </xf>
    <xf numFmtId="165" fontId="2" fillId="2" borderId="3" xfId="0" applyNumberFormat="1" applyFont="1" applyFill="1" applyBorder="1" applyAlignment="1">
      <alignment horizontal="right"/>
    </xf>
    <xf numFmtId="165" fontId="2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left" vertical="top"/>
    </xf>
    <xf numFmtId="0" fontId="2" fillId="0" borderId="3" xfId="0" applyFont="1" applyBorder="1" applyAlignment="1">
      <alignment horizontal="right" vertical="top"/>
    </xf>
    <xf numFmtId="0" fontId="6" fillId="0" borderId="3" xfId="0" applyFont="1" applyBorder="1" applyAlignment="1">
      <alignment vertical="top"/>
    </xf>
    <xf numFmtId="0" fontId="6" fillId="0" borderId="3" xfId="0" applyFont="1" applyBorder="1" applyAlignment="1">
      <alignment wrapText="1"/>
    </xf>
    <xf numFmtId="39" fontId="2" fillId="0" borderId="3" xfId="0" applyNumberFormat="1" applyFont="1" applyBorder="1" applyAlignment="1">
      <alignment horizontal="right"/>
    </xf>
    <xf numFmtId="0" fontId="1" fillId="0" borderId="3" xfId="0" applyFont="1" applyBorder="1" applyAlignment="1">
      <alignment horizontal="right" vertical="top"/>
    </xf>
    <xf numFmtId="0" fontId="1" fillId="0" borderId="3" xfId="0" applyFont="1" applyBorder="1" applyAlignment="1">
      <alignment wrapText="1"/>
    </xf>
    <xf numFmtId="166" fontId="2" fillId="0" borderId="3" xfId="0" applyNumberFormat="1" applyFont="1" applyBorder="1" applyAlignment="1">
      <alignment horizontal="right"/>
    </xf>
    <xf numFmtId="0" fontId="2" fillId="0" borderId="3" xfId="0" applyFont="1" applyBorder="1" applyAlignment="1">
      <alignment horizontal="center" vertical="top"/>
    </xf>
    <xf numFmtId="3" fontId="2" fillId="3" borderId="3" xfId="0" applyNumberFormat="1" applyFont="1" applyFill="1" applyBorder="1" applyAlignment="1">
      <alignment horizontal="right"/>
    </xf>
    <xf numFmtId="3" fontId="2" fillId="3" borderId="3" xfId="0" applyNumberFormat="1" applyFont="1" applyFill="1" applyBorder="1" applyAlignment="1">
      <alignment horizontal="right" vertical="top"/>
    </xf>
    <xf numFmtId="165" fontId="2" fillId="3" borderId="3" xfId="0" applyNumberFormat="1" applyFont="1" applyFill="1" applyBorder="1" applyAlignment="1">
      <alignment horizontal="right"/>
    </xf>
    <xf numFmtId="165" fontId="2" fillId="0" borderId="3" xfId="0" applyNumberFormat="1" applyFont="1" applyBorder="1" applyAlignment="1">
      <alignment horizontal="right" vertical="top"/>
    </xf>
    <xf numFmtId="0" fontId="6" fillId="0" borderId="3" xfId="0" applyFont="1" applyBorder="1" applyAlignment="1">
      <alignment horizontal="right" vertical="top"/>
    </xf>
    <xf numFmtId="165" fontId="2" fillId="3" borderId="3" xfId="0" applyNumberFormat="1" applyFont="1" applyFill="1" applyBorder="1" applyAlignment="1">
      <alignment horizontal="right" vertical="top"/>
    </xf>
    <xf numFmtId="0" fontId="8" fillId="0" borderId="0" xfId="0" applyFont="1" applyAlignment="1">
      <alignment horizontal="center"/>
    </xf>
    <xf numFmtId="0" fontId="9" fillId="0" borderId="3" xfId="0" applyFont="1" applyBorder="1" applyAlignment="1">
      <alignment wrapText="1"/>
    </xf>
    <xf numFmtId="164" fontId="2" fillId="2" borderId="3" xfId="0" applyNumberFormat="1" applyFont="1" applyFill="1" applyBorder="1"/>
    <xf numFmtId="164" fontId="2" fillId="2" borderId="3" xfId="0" applyNumberFormat="1" applyFont="1" applyFill="1" applyBorder="1" applyAlignment="1">
      <alignment horizontal="right"/>
    </xf>
    <xf numFmtId="0" fontId="2" fillId="2" borderId="3" xfId="0" applyFont="1" applyFill="1" applyBorder="1"/>
    <xf numFmtId="166" fontId="2" fillId="2" borderId="3" xfId="0" applyNumberFormat="1" applyFont="1" applyFill="1" applyBorder="1" applyAlignment="1">
      <alignment horizontal="right"/>
    </xf>
    <xf numFmtId="1" fontId="2" fillId="0" borderId="3" xfId="0" applyNumberFormat="1" applyFont="1" applyBorder="1" applyAlignment="1">
      <alignment horizontal="right" vertical="top"/>
    </xf>
    <xf numFmtId="0" fontId="10" fillId="0" borderId="3" xfId="0" applyFont="1" applyBorder="1" applyAlignment="1">
      <alignment horizontal="center" vertical="top"/>
    </xf>
    <xf numFmtId="0" fontId="2" fillId="0" borderId="3" xfId="0" applyFont="1" applyBorder="1" applyAlignment="1">
      <alignment horizontal="right"/>
    </xf>
    <xf numFmtId="166" fontId="2" fillId="0" borderId="3" xfId="0" applyNumberFormat="1" applyFont="1" applyBorder="1" applyAlignment="1">
      <alignment horizontal="right" vertical="top"/>
    </xf>
    <xf numFmtId="0" fontId="2" fillId="2" borderId="3" xfId="0" applyFont="1" applyFill="1" applyBorder="1" applyAlignment="1">
      <alignment horizontal="right"/>
    </xf>
    <xf numFmtId="166" fontId="2" fillId="2" borderId="3" xfId="0" applyNumberFormat="1" applyFont="1" applyFill="1" applyBorder="1" applyAlignment="1">
      <alignment horizontal="right" vertical="top"/>
    </xf>
    <xf numFmtId="37" fontId="2" fillId="0" borderId="3" xfId="0" applyNumberFormat="1" applyFont="1" applyBorder="1" applyAlignment="1">
      <alignment horizontal="right" vertical="top"/>
    </xf>
    <xf numFmtId="3" fontId="2" fillId="0" borderId="3" xfId="0" applyNumberFormat="1" applyFont="1" applyBorder="1" applyAlignment="1">
      <alignment horizontal="right" vertical="top"/>
    </xf>
    <xf numFmtId="3" fontId="2" fillId="2" borderId="3" xfId="0" applyNumberFormat="1" applyFont="1" applyFill="1" applyBorder="1" applyAlignment="1">
      <alignment horizontal="right" vertical="top"/>
    </xf>
    <xf numFmtId="0" fontId="2" fillId="0" borderId="0" xfId="0" applyFont="1" applyAlignment="1">
      <alignment horizontal="center"/>
    </xf>
    <xf numFmtId="167" fontId="2" fillId="0" borderId="3" xfId="0" applyNumberFormat="1" applyFont="1" applyBorder="1" applyAlignment="1">
      <alignment horizontal="right" vertical="top"/>
    </xf>
    <xf numFmtId="37" fontId="2" fillId="0" borderId="3" xfId="0" applyNumberFormat="1" applyFont="1" applyBorder="1"/>
    <xf numFmtId="165" fontId="2" fillId="0" borderId="3" xfId="0" applyNumberFormat="1" applyFont="1" applyBorder="1"/>
    <xf numFmtId="168" fontId="2" fillId="2" borderId="3" xfId="0" applyNumberFormat="1" applyFont="1" applyFill="1" applyBorder="1" applyAlignment="1">
      <alignment horizontal="right"/>
    </xf>
    <xf numFmtId="37" fontId="2" fillId="0" borderId="3" xfId="0" applyNumberFormat="1" applyFont="1" applyBorder="1" applyAlignment="1">
      <alignment horizontal="right"/>
    </xf>
    <xf numFmtId="0" fontId="2" fillId="0" borderId="4" xfId="0" applyFont="1" applyBorder="1" applyAlignment="1">
      <alignment wrapText="1"/>
    </xf>
    <xf numFmtId="165" fontId="2" fillId="0" borderId="4" xfId="0" applyNumberFormat="1" applyFont="1" applyBorder="1" applyAlignment="1">
      <alignment horizontal="right"/>
    </xf>
    <xf numFmtId="0" fontId="2" fillId="0" borderId="4" xfId="0" applyFont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6" fillId="0" borderId="4" xfId="0" applyFont="1" applyBorder="1" applyAlignment="1">
      <alignment vertical="top"/>
    </xf>
    <xf numFmtId="0" fontId="6" fillId="0" borderId="4" xfId="0" applyFont="1" applyBorder="1" applyAlignment="1">
      <alignment wrapText="1"/>
    </xf>
    <xf numFmtId="0" fontId="2" fillId="0" borderId="4" xfId="0" applyFont="1" applyBorder="1" applyAlignment="1">
      <alignment horizontal="right"/>
    </xf>
    <xf numFmtId="0" fontId="11" fillId="0" borderId="4" xfId="0" applyFont="1" applyBorder="1" applyAlignment="1">
      <alignment horizontal="center" vertical="top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39" fontId="2" fillId="2" borderId="3" xfId="0" applyNumberFormat="1" applyFont="1" applyFill="1" applyBorder="1"/>
    <xf numFmtId="0" fontId="9" fillId="0" borderId="0" xfId="0" applyFont="1" applyAlignment="1">
      <alignment wrapText="1"/>
    </xf>
    <xf numFmtId="166" fontId="2" fillId="0" borderId="3" xfId="0" applyNumberFormat="1" applyFont="1" applyBorder="1" applyAlignment="1">
      <alignment vertical="top"/>
    </xf>
    <xf numFmtId="169" fontId="2" fillId="0" borderId="3" xfId="0" applyNumberFormat="1" applyFont="1" applyBorder="1"/>
    <xf numFmtId="3" fontId="2" fillId="0" borderId="3" xfId="0" applyNumberFormat="1" applyFont="1" applyBorder="1"/>
    <xf numFmtId="0" fontId="1" fillId="0" borderId="3" xfId="0" applyFont="1" applyBorder="1" applyAlignment="1">
      <alignment vertical="top"/>
    </xf>
    <xf numFmtId="2" fontId="2" fillId="0" borderId="3" xfId="0" applyNumberFormat="1" applyFont="1" applyBorder="1" applyAlignment="1">
      <alignment horizontal="right"/>
    </xf>
    <xf numFmtId="0" fontId="12" fillId="0" borderId="3" xfId="0" applyFont="1" applyBorder="1" applyAlignment="1">
      <alignment vertical="top"/>
    </xf>
    <xf numFmtId="1" fontId="2" fillId="2" borderId="3" xfId="0" applyNumberFormat="1" applyFont="1" applyFill="1" applyBorder="1" applyAlignment="1">
      <alignment horizontal="right"/>
    </xf>
    <xf numFmtId="165" fontId="2" fillId="2" borderId="3" xfId="0" applyNumberFormat="1" applyFont="1" applyFill="1" applyBorder="1" applyAlignment="1">
      <alignment vertical="center"/>
    </xf>
    <xf numFmtId="165" fontId="2" fillId="0" borderId="3" xfId="0" applyNumberFormat="1" applyFont="1" applyBorder="1" applyAlignment="1">
      <alignment vertical="center"/>
    </xf>
    <xf numFmtId="0" fontId="9" fillId="0" borderId="3" xfId="0" applyFont="1" applyBorder="1" applyAlignment="1">
      <alignment horizontal="left" vertical="top" wrapText="1"/>
    </xf>
    <xf numFmtId="2" fontId="2" fillId="0" borderId="3" xfId="0" applyNumberFormat="1" applyFont="1" applyBorder="1" applyAlignment="1">
      <alignment vertical="top"/>
    </xf>
    <xf numFmtId="165" fontId="2" fillId="2" borderId="0" xfId="0" applyNumberFormat="1" applyFont="1" applyFill="1" applyBorder="1" applyAlignment="1">
      <alignment horizontal="right"/>
    </xf>
    <xf numFmtId="165" fontId="2" fillId="0" borderId="0" xfId="0" applyNumberFormat="1" applyFont="1" applyAlignment="1">
      <alignment horizontal="right"/>
    </xf>
    <xf numFmtId="165" fontId="2" fillId="2" borderId="0" xfId="0" applyNumberFormat="1" applyFont="1" applyFill="1" applyBorder="1"/>
    <xf numFmtId="0" fontId="2" fillId="0" borderId="3" xfId="0" applyFont="1" applyBorder="1" applyAlignment="1">
      <alignment horizontal="left" vertical="top" wrapText="1"/>
    </xf>
    <xf numFmtId="165" fontId="2" fillId="2" borderId="3" xfId="0" applyNumberFormat="1" applyFont="1" applyFill="1" applyBorder="1"/>
    <xf numFmtId="0" fontId="2" fillId="0" borderId="3" xfId="0" applyFont="1" applyBorder="1" applyAlignment="1">
      <alignment vertical="center" wrapText="1"/>
    </xf>
    <xf numFmtId="169" fontId="2" fillId="0" borderId="3" xfId="0" applyNumberFormat="1" applyFont="1" applyBorder="1" applyAlignment="1">
      <alignment horizontal="right" vertical="top"/>
    </xf>
    <xf numFmtId="0" fontId="2" fillId="0" borderId="4" xfId="0" applyFont="1" applyBorder="1" applyAlignment="1">
      <alignment vertical="top" wrapText="1"/>
    </xf>
    <xf numFmtId="165" fontId="2" fillId="2" borderId="4" xfId="0" applyNumberFormat="1" applyFont="1" applyFill="1" applyBorder="1"/>
    <xf numFmtId="169" fontId="2" fillId="0" borderId="4" xfId="0" applyNumberFormat="1" applyFont="1" applyBorder="1" applyAlignment="1">
      <alignment horizontal="right" vertical="top"/>
    </xf>
    <xf numFmtId="0" fontId="8" fillId="0" borderId="4" xfId="0" applyFont="1" applyBorder="1" applyAlignment="1">
      <alignment horizontal="center" vertical="top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center" wrapText="1"/>
    </xf>
    <xf numFmtId="0" fontId="5" fillId="4" borderId="1" xfId="0" applyFont="1" applyFill="1" applyBorder="1" applyAlignment="1">
      <alignment horizontal="center" wrapText="1"/>
    </xf>
    <xf numFmtId="165" fontId="5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5" fillId="0" borderId="5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37" fontId="5" fillId="0" borderId="1" xfId="0" applyNumberFormat="1" applyFont="1" applyBorder="1" applyAlignment="1">
      <alignment horizontal="center" vertical="center"/>
    </xf>
    <xf numFmtId="169" fontId="5" fillId="0" borderId="1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37" fontId="4" fillId="0" borderId="1" xfId="0" applyNumberFormat="1" applyFont="1" applyBorder="1" applyAlignment="1">
      <alignment horizontal="center" vertical="center"/>
    </xf>
    <xf numFmtId="169" fontId="4" fillId="0" borderId="1" xfId="0" applyNumberFormat="1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37" fontId="4" fillId="0" borderId="11" xfId="0" applyNumberFormat="1" applyFont="1" applyBorder="1" applyAlignment="1">
      <alignment vertical="center"/>
    </xf>
    <xf numFmtId="37" fontId="4" fillId="0" borderId="12" xfId="0" applyNumberFormat="1" applyFont="1" applyBorder="1" applyAlignment="1">
      <alignment vertical="center"/>
    </xf>
    <xf numFmtId="37" fontId="4" fillId="0" borderId="13" xfId="0" applyNumberFormat="1" applyFont="1" applyBorder="1" applyAlignment="1">
      <alignment horizontal="center" vertical="center"/>
    </xf>
    <xf numFmtId="37" fontId="4" fillId="2" borderId="14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15" xfId="0" applyFont="1" applyBorder="1" applyAlignment="1">
      <alignment vertical="center"/>
    </xf>
    <xf numFmtId="170" fontId="5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 vertical="center" wrapText="1"/>
    </xf>
    <xf numFmtId="0" fontId="4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wrapText="1"/>
    </xf>
    <xf numFmtId="37" fontId="5" fillId="0" borderId="0" xfId="0" applyNumberFormat="1" applyFont="1" applyAlignment="1">
      <alignment wrapText="1"/>
    </xf>
    <xf numFmtId="0" fontId="5" fillId="0" borderId="1" xfId="0" applyFont="1" applyBorder="1" applyAlignment="1">
      <alignment vertical="center" wrapText="1"/>
    </xf>
    <xf numFmtId="3" fontId="5" fillId="0" borderId="1" xfId="0" applyNumberFormat="1" applyFont="1" applyBorder="1" applyAlignment="1">
      <alignment horizontal="center" vertical="center"/>
    </xf>
    <xf numFmtId="37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vertical="center" wrapText="1"/>
    </xf>
    <xf numFmtId="0" fontId="5" fillId="5" borderId="1" xfId="0" applyFont="1" applyFill="1" applyBorder="1" applyAlignment="1">
      <alignment horizontal="left" vertical="center" wrapText="1"/>
    </xf>
    <xf numFmtId="3" fontId="5" fillId="5" borderId="1" xfId="0" applyNumberFormat="1" applyFont="1" applyFill="1" applyBorder="1" applyAlignment="1">
      <alignment horizontal="center" vertical="center" wrapText="1"/>
    </xf>
    <xf numFmtId="37" fontId="5" fillId="5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2" fillId="0" borderId="0" xfId="0" applyFont="1" applyAlignment="1"/>
    <xf numFmtId="0" fontId="5" fillId="0" borderId="0" xfId="0" applyFont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7" fillId="0" borderId="0" xfId="0" applyFont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19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37" fontId="4" fillId="0" borderId="1" xfId="0" applyNumberFormat="1" applyFont="1" applyBorder="1" applyAlignment="1">
      <alignment vertical="center"/>
    </xf>
    <xf numFmtId="37" fontId="4" fillId="4" borderId="1" xfId="0" applyNumberFormat="1" applyFont="1" applyFill="1" applyBorder="1"/>
    <xf numFmtId="0" fontId="4" fillId="0" borderId="4" xfId="0" applyFont="1" applyBorder="1" applyAlignment="1">
      <alignment horizontal="left" vertical="center"/>
    </xf>
    <xf numFmtId="169" fontId="4" fillId="0" borderId="4" xfId="0" applyNumberFormat="1" applyFont="1" applyBorder="1" applyAlignment="1">
      <alignment vertical="center"/>
    </xf>
    <xf numFmtId="169" fontId="4" fillId="0" borderId="1" xfId="0" applyNumberFormat="1" applyFont="1" applyBorder="1" applyAlignment="1">
      <alignment vertical="center"/>
    </xf>
    <xf numFmtId="0" fontId="4" fillId="0" borderId="19" xfId="0" applyFont="1" applyBorder="1" applyAlignment="1">
      <alignment horizontal="center" vertical="center"/>
    </xf>
    <xf numFmtId="0" fontId="4" fillId="0" borderId="19" xfId="0" applyFont="1" applyBorder="1" applyAlignment="1">
      <alignment horizontal="left" vertical="center"/>
    </xf>
    <xf numFmtId="0" fontId="5" fillId="0" borderId="19" xfId="0" applyFont="1" applyBorder="1" applyAlignment="1">
      <alignment horizontal="center" vertical="center"/>
    </xf>
    <xf numFmtId="37" fontId="5" fillId="0" borderId="3" xfId="0" applyNumberFormat="1" applyFont="1" applyBorder="1" applyAlignment="1">
      <alignment vertical="center"/>
    </xf>
    <xf numFmtId="0" fontId="5" fillId="0" borderId="19" xfId="0" applyFont="1" applyBorder="1" applyAlignment="1">
      <alignment horizontal="left" vertical="center"/>
    </xf>
    <xf numFmtId="0" fontId="5" fillId="0" borderId="19" xfId="0" applyFont="1" applyBorder="1" applyAlignment="1">
      <alignment horizontal="center" vertical="center"/>
    </xf>
    <xf numFmtId="0" fontId="5" fillId="0" borderId="21" xfId="0" applyFont="1" applyBorder="1" applyAlignment="1">
      <alignment horizontal="left" vertical="center"/>
    </xf>
    <xf numFmtId="37" fontId="5" fillId="0" borderId="3" xfId="0" applyNumberFormat="1" applyFont="1" applyBorder="1" applyAlignment="1">
      <alignment vertical="center"/>
    </xf>
    <xf numFmtId="0" fontId="5" fillId="0" borderId="7" xfId="0" applyFont="1" applyBorder="1" applyAlignment="1">
      <alignment vertical="center"/>
    </xf>
    <xf numFmtId="37" fontId="5" fillId="0" borderId="1" xfId="0" applyNumberFormat="1" applyFont="1" applyBorder="1" applyAlignment="1">
      <alignment vertical="center"/>
    </xf>
    <xf numFmtId="0" fontId="5" fillId="0" borderId="10" xfId="0" applyFont="1" applyBorder="1" applyAlignment="1">
      <alignment vertical="center"/>
    </xf>
    <xf numFmtId="37" fontId="5" fillId="0" borderId="22" xfId="0" applyNumberFormat="1" applyFont="1" applyBorder="1" applyAlignment="1">
      <alignment vertical="center"/>
    </xf>
    <xf numFmtId="0" fontId="5" fillId="0" borderId="0" xfId="0" applyFont="1"/>
    <xf numFmtId="0" fontId="5" fillId="0" borderId="3" xfId="0" applyFont="1" applyBorder="1" applyAlignment="1">
      <alignment vertical="center"/>
    </xf>
    <xf numFmtId="169" fontId="5" fillId="0" borderId="3" xfId="0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4" xfId="0" applyFont="1" applyBorder="1" applyAlignment="1">
      <alignment vertical="center"/>
    </xf>
    <xf numFmtId="37" fontId="5" fillId="0" borderId="4" xfId="0" applyNumberFormat="1" applyFont="1" applyBorder="1" applyAlignment="1">
      <alignment vertical="center"/>
    </xf>
    <xf numFmtId="0" fontId="4" fillId="0" borderId="22" xfId="0" applyFont="1" applyBorder="1" applyAlignment="1">
      <alignment horizontal="left" vertical="center"/>
    </xf>
    <xf numFmtId="37" fontId="4" fillId="0" borderId="22" xfId="0" applyNumberFormat="1" applyFont="1" applyBorder="1" applyAlignment="1">
      <alignment vertical="center"/>
    </xf>
    <xf numFmtId="169" fontId="4" fillId="0" borderId="22" xfId="0" applyNumberFormat="1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170" fontId="5" fillId="0" borderId="2" xfId="0" applyNumberFormat="1" applyFont="1" applyBorder="1" applyAlignment="1">
      <alignment vertical="center"/>
    </xf>
    <xf numFmtId="3" fontId="5" fillId="0" borderId="19" xfId="0" applyNumberFormat="1" applyFont="1" applyBorder="1" applyAlignment="1">
      <alignment vertical="center"/>
    </xf>
    <xf numFmtId="165" fontId="5" fillId="0" borderId="8" xfId="0" applyNumberFormat="1" applyFont="1" applyBorder="1" applyAlignment="1">
      <alignment vertical="center"/>
    </xf>
    <xf numFmtId="170" fontId="5" fillId="0" borderId="3" xfId="0" applyNumberFormat="1" applyFont="1" applyBorder="1" applyAlignment="1">
      <alignment vertical="center"/>
    </xf>
    <xf numFmtId="165" fontId="5" fillId="0" borderId="19" xfId="0" applyNumberFormat="1" applyFont="1" applyBorder="1" applyAlignment="1">
      <alignment vertical="center"/>
    </xf>
    <xf numFmtId="1" fontId="5" fillId="0" borderId="19" xfId="0" applyNumberFormat="1" applyFont="1" applyBorder="1" applyAlignment="1">
      <alignment vertical="center"/>
    </xf>
    <xf numFmtId="1" fontId="5" fillId="0" borderId="3" xfId="0" applyNumberFormat="1" applyFont="1" applyBorder="1" applyAlignment="1">
      <alignment vertical="center"/>
    </xf>
    <xf numFmtId="170" fontId="4" fillId="0" borderId="22" xfId="0" applyNumberFormat="1" applyFont="1" applyBorder="1" applyAlignment="1">
      <alignment vertical="center"/>
    </xf>
    <xf numFmtId="3" fontId="4" fillId="0" borderId="22" xfId="0" applyNumberFormat="1" applyFont="1" applyBorder="1" applyAlignment="1">
      <alignment vertical="center"/>
    </xf>
    <xf numFmtId="165" fontId="4" fillId="0" borderId="10" xfId="0" applyNumberFormat="1" applyFont="1" applyBorder="1" applyAlignment="1">
      <alignment vertical="center"/>
    </xf>
    <xf numFmtId="0" fontId="4" fillId="0" borderId="20" xfId="0" applyFont="1" applyBorder="1" applyAlignment="1">
      <alignment horizontal="center" vertical="center" wrapText="1"/>
    </xf>
    <xf numFmtId="170" fontId="5" fillId="0" borderId="19" xfId="0" applyNumberFormat="1" applyFont="1" applyBorder="1" applyAlignment="1">
      <alignment vertical="center"/>
    </xf>
    <xf numFmtId="37" fontId="5" fillId="0" borderId="19" xfId="0" applyNumberFormat="1" applyFont="1" applyBorder="1" applyAlignment="1">
      <alignment vertical="center"/>
    </xf>
    <xf numFmtId="169" fontId="5" fillId="0" borderId="2" xfId="0" applyNumberFormat="1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5" fillId="0" borderId="2" xfId="0" applyFont="1" applyBorder="1" applyAlignment="1">
      <alignment vertical="center"/>
    </xf>
    <xf numFmtId="37" fontId="21" fillId="0" borderId="9" xfId="0" applyNumberFormat="1" applyFont="1" applyBorder="1" applyAlignment="1">
      <alignment horizontal="center" vertical="center"/>
    </xf>
    <xf numFmtId="37" fontId="5" fillId="0" borderId="26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37" fontId="5" fillId="0" borderId="3" xfId="0" applyNumberFormat="1" applyFont="1" applyBorder="1" applyAlignment="1">
      <alignment horizontal="center" vertical="center"/>
    </xf>
    <xf numFmtId="10" fontId="4" fillId="0" borderId="22" xfId="0" applyNumberFormat="1" applyFont="1" applyBorder="1" applyAlignment="1">
      <alignment vertical="center"/>
    </xf>
    <xf numFmtId="37" fontId="5" fillId="0" borderId="0" xfId="0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right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" fillId="4" borderId="0" xfId="0" applyFont="1" applyFill="1" applyAlignment="1">
      <alignment horizontal="right"/>
    </xf>
    <xf numFmtId="0" fontId="5" fillId="0" borderId="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37" fontId="5" fillId="0" borderId="9" xfId="0" applyNumberFormat="1" applyFont="1" applyBorder="1" applyAlignment="1">
      <alignment horizontal="center" vertical="center"/>
    </xf>
    <xf numFmtId="168" fontId="5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5" fillId="0" borderId="0" xfId="0" applyFont="1" applyAlignment="1">
      <alignment horizontal="right" vertical="center"/>
    </xf>
    <xf numFmtId="0" fontId="4" fillId="4" borderId="0" xfId="0" applyFont="1" applyFill="1" applyBorder="1"/>
    <xf numFmtId="0" fontId="25" fillId="0" borderId="0" xfId="0" applyFont="1"/>
    <xf numFmtId="0" fontId="18" fillId="0" borderId="1" xfId="0" applyFont="1" applyBorder="1" applyAlignment="1">
      <alignment horizontal="center" vertical="center"/>
    </xf>
    <xf numFmtId="10" fontId="4" fillId="0" borderId="22" xfId="0" applyNumberFormat="1" applyFont="1" applyBorder="1" applyAlignment="1">
      <alignment horizontal="center" vertical="center"/>
    </xf>
    <xf numFmtId="0" fontId="1" fillId="4" borderId="0" xfId="0" applyFont="1" applyFill="1" applyBorder="1"/>
    <xf numFmtId="0" fontId="4" fillId="0" borderId="2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3" fontId="5" fillId="0" borderId="3" xfId="0" applyNumberFormat="1" applyFont="1" applyBorder="1" applyAlignment="1">
      <alignment horizontal="center" vertical="center"/>
    </xf>
    <xf numFmtId="3" fontId="5" fillId="0" borderId="26" xfId="0" applyNumberFormat="1" applyFont="1" applyBorder="1" applyAlignment="1">
      <alignment horizontal="center" vertical="center"/>
    </xf>
    <xf numFmtId="165" fontId="5" fillId="0" borderId="3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vertical="center"/>
    </xf>
    <xf numFmtId="1" fontId="4" fillId="2" borderId="10" xfId="0" applyNumberFormat="1" applyFont="1" applyFill="1" applyBorder="1" applyAlignment="1">
      <alignment horizontal="center" vertical="center"/>
    </xf>
    <xf numFmtId="2" fontId="4" fillId="2" borderId="11" xfId="0" applyNumberFormat="1" applyFont="1" applyFill="1" applyBorder="1" applyAlignment="1">
      <alignment horizontal="center" vertical="center"/>
    </xf>
    <xf numFmtId="1" fontId="4" fillId="2" borderId="11" xfId="0" applyNumberFormat="1" applyFont="1" applyFill="1" applyBorder="1" applyAlignment="1">
      <alignment horizontal="center" vertical="center"/>
    </xf>
    <xf numFmtId="165" fontId="4" fillId="0" borderId="12" xfId="0" applyNumberFormat="1" applyFont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37" fontId="5" fillId="0" borderId="20" xfId="0" applyNumberFormat="1" applyFont="1" applyBorder="1" applyAlignment="1">
      <alignment horizontal="center" vertical="center"/>
    </xf>
    <xf numFmtId="37" fontId="5" fillId="0" borderId="2" xfId="0" applyNumberFormat="1" applyFont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165" fontId="4" fillId="0" borderId="22" xfId="0" applyNumberFormat="1" applyFont="1" applyBorder="1" applyAlignment="1">
      <alignment horizontal="center" vertical="center"/>
    </xf>
    <xf numFmtId="165" fontId="4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2" fontId="4" fillId="0" borderId="4" xfId="0" applyNumberFormat="1" applyFont="1" applyBorder="1" applyAlignment="1">
      <alignment horizontal="center" vertical="center" wrapText="1"/>
    </xf>
    <xf numFmtId="1" fontId="15" fillId="0" borderId="1" xfId="0" applyNumberFormat="1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5" fillId="0" borderId="1" xfId="0" applyNumberFormat="1" applyFont="1" applyBorder="1" applyAlignment="1">
      <alignment vertical="center"/>
    </xf>
    <xf numFmtId="0" fontId="5" fillId="4" borderId="1" xfId="0" applyFont="1" applyFill="1" applyBorder="1" applyAlignment="1">
      <alignment wrapText="1"/>
    </xf>
    <xf numFmtId="0" fontId="5" fillId="0" borderId="1" xfId="0" applyFont="1" applyBorder="1" applyAlignment="1">
      <alignment horizontal="right" vertical="center"/>
    </xf>
    <xf numFmtId="2" fontId="5" fillId="0" borderId="3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3" fontId="5" fillId="0" borderId="20" xfId="0" applyNumberFormat="1" applyFont="1" applyBorder="1" applyAlignment="1">
      <alignment horizontal="center" vertical="center"/>
    </xf>
    <xf numFmtId="1" fontId="4" fillId="2" borderId="22" xfId="0" applyNumberFormat="1" applyFont="1" applyFill="1" applyBorder="1" applyAlignment="1">
      <alignment horizontal="center" vertical="center"/>
    </xf>
    <xf numFmtId="1" fontId="5" fillId="0" borderId="0" xfId="0" applyNumberFormat="1" applyFont="1" applyAlignment="1">
      <alignment vertical="center"/>
    </xf>
    <xf numFmtId="3" fontId="5" fillId="0" borderId="2" xfId="0" applyNumberFormat="1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center" vertical="center"/>
    </xf>
    <xf numFmtId="165" fontId="4" fillId="2" borderId="22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right" vertical="center"/>
    </xf>
    <xf numFmtId="170" fontId="4" fillId="2" borderId="10" xfId="0" applyNumberFormat="1" applyFont="1" applyFill="1" applyBorder="1" applyAlignment="1">
      <alignment horizontal="center" vertical="center"/>
    </xf>
    <xf numFmtId="170" fontId="4" fillId="2" borderId="12" xfId="0" applyNumberFormat="1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37" fontId="5" fillId="0" borderId="19" xfId="0" applyNumberFormat="1" applyFont="1" applyBorder="1" applyAlignment="1">
      <alignment horizontal="center" vertical="center"/>
    </xf>
    <xf numFmtId="37" fontId="5" fillId="0" borderId="8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37" fontId="5" fillId="0" borderId="4" xfId="0" applyNumberFormat="1" applyFont="1" applyBorder="1" applyAlignment="1">
      <alignment horizontal="center" vertical="center"/>
    </xf>
    <xf numFmtId="37" fontId="5" fillId="0" borderId="6" xfId="0" applyNumberFormat="1" applyFont="1" applyBorder="1" applyAlignment="1">
      <alignment horizontal="center" vertical="center"/>
    </xf>
    <xf numFmtId="37" fontId="5" fillId="0" borderId="28" xfId="0" applyNumberFormat="1" applyFont="1" applyBorder="1" applyAlignment="1">
      <alignment horizontal="center" vertical="center"/>
    </xf>
    <xf numFmtId="37" fontId="4" fillId="0" borderId="22" xfId="0" applyNumberFormat="1" applyFont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37" fontId="5" fillId="2" borderId="1" xfId="0" applyNumberFormat="1" applyFont="1" applyFill="1" applyBorder="1" applyAlignment="1">
      <alignment vertical="center"/>
    </xf>
    <xf numFmtId="169" fontId="5" fillId="0" borderId="1" xfId="0" applyNumberFormat="1" applyFont="1" applyBorder="1" applyAlignment="1">
      <alignment vertical="center"/>
    </xf>
    <xf numFmtId="37" fontId="5" fillId="0" borderId="1" xfId="0" applyNumberFormat="1" applyFont="1" applyBorder="1" applyAlignment="1">
      <alignment vertical="center" wrapText="1"/>
    </xf>
    <xf numFmtId="37" fontId="5" fillId="0" borderId="22" xfId="0" applyNumberFormat="1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26" xfId="0" applyFont="1" applyBorder="1" applyAlignment="1">
      <alignment vertical="center"/>
    </xf>
    <xf numFmtId="171" fontId="5" fillId="0" borderId="3" xfId="0" applyNumberFormat="1" applyFont="1" applyBorder="1" applyAlignment="1">
      <alignment horizontal="right"/>
    </xf>
    <xf numFmtId="2" fontId="5" fillId="0" borderId="26" xfId="0" applyNumberFormat="1" applyFont="1" applyBorder="1" applyAlignment="1">
      <alignment horizontal="right"/>
    </xf>
    <xf numFmtId="2" fontId="0" fillId="0" borderId="26" xfId="0" applyNumberFormat="1" applyFont="1" applyBorder="1"/>
    <xf numFmtId="4" fontId="20" fillId="0" borderId="0" xfId="0" applyNumberFormat="1" applyFont="1" applyAlignment="1"/>
    <xf numFmtId="3" fontId="5" fillId="0" borderId="0" xfId="0" applyNumberFormat="1" applyFont="1" applyAlignment="1">
      <alignment vertical="center"/>
    </xf>
    <xf numFmtId="172" fontId="0" fillId="0" borderId="3" xfId="0" applyNumberFormat="1" applyFont="1" applyBorder="1"/>
    <xf numFmtId="4" fontId="5" fillId="0" borderId="0" xfId="0" applyNumberFormat="1" applyFont="1" applyAlignment="1">
      <alignment horizontal="right"/>
    </xf>
    <xf numFmtId="4" fontId="0" fillId="0" borderId="0" xfId="0" applyNumberFormat="1" applyFont="1"/>
    <xf numFmtId="0" fontId="5" fillId="0" borderId="6" xfId="0" applyFont="1" applyBorder="1" applyAlignment="1">
      <alignment horizontal="center" vertical="center"/>
    </xf>
    <xf numFmtId="172" fontId="0" fillId="0" borderId="4" xfId="0" applyNumberFormat="1" applyFont="1" applyBorder="1"/>
    <xf numFmtId="165" fontId="0" fillId="0" borderId="28" xfId="0" applyNumberFormat="1" applyFont="1" applyBorder="1"/>
    <xf numFmtId="172" fontId="5" fillId="0" borderId="4" xfId="0" applyNumberFormat="1" applyFont="1" applyBorder="1" applyAlignment="1">
      <alignment horizontal="right"/>
    </xf>
    <xf numFmtId="165" fontId="0" fillId="2" borderId="28" xfId="0" applyNumberFormat="1" applyFont="1" applyFill="1" applyBorder="1"/>
    <xf numFmtId="173" fontId="5" fillId="0" borderId="19" xfId="0" applyNumberFormat="1" applyFont="1" applyBorder="1" applyAlignment="1">
      <alignment vertical="center"/>
    </xf>
    <xf numFmtId="0" fontId="0" fillId="2" borderId="4" xfId="0" applyFont="1" applyFill="1" applyBorder="1"/>
    <xf numFmtId="165" fontId="4" fillId="0" borderId="28" xfId="0" applyNumberFormat="1" applyFont="1" applyBorder="1" applyAlignment="1">
      <alignment horizontal="right"/>
    </xf>
    <xf numFmtId="173" fontId="4" fillId="0" borderId="14" xfId="0" applyNumberFormat="1" applyFont="1" applyBorder="1" applyAlignment="1">
      <alignment horizontal="right"/>
    </xf>
    <xf numFmtId="165" fontId="0" fillId="2" borderId="13" xfId="0" applyNumberFormat="1" applyFont="1" applyFill="1" applyBorder="1"/>
    <xf numFmtId="0" fontId="31" fillId="0" borderId="0" xfId="0" applyFont="1"/>
    <xf numFmtId="1" fontId="32" fillId="0" borderId="1" xfId="0" applyNumberFormat="1" applyFont="1" applyBorder="1" applyAlignment="1">
      <alignment horizontal="center"/>
    </xf>
    <xf numFmtId="37" fontId="5" fillId="4" borderId="1" xfId="0" applyNumberFormat="1" applyFont="1" applyFill="1" applyBorder="1" applyAlignment="1">
      <alignment horizontal="center" vertical="center"/>
    </xf>
    <xf numFmtId="37" fontId="4" fillId="2" borderId="1" xfId="0" applyNumberFormat="1" applyFont="1" applyFill="1" applyBorder="1" applyAlignment="1">
      <alignment horizontal="center" vertical="center"/>
    </xf>
    <xf numFmtId="37" fontId="4" fillId="0" borderId="4" xfId="0" applyNumberFormat="1" applyFont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170" fontId="1" fillId="0" borderId="1" xfId="0" applyNumberFormat="1" applyFont="1" applyBorder="1" applyAlignment="1">
      <alignment horizontal="center" vertical="center" wrapText="1"/>
    </xf>
    <xf numFmtId="0" fontId="5" fillId="4" borderId="1" xfId="0" applyFont="1" applyFill="1" applyBorder="1"/>
    <xf numFmtId="3" fontId="5" fillId="4" borderId="1" xfId="0" applyNumberFormat="1" applyFont="1" applyFill="1" applyBorder="1" applyAlignment="1">
      <alignment horizontal="center" vertical="center"/>
    </xf>
    <xf numFmtId="3" fontId="4" fillId="4" borderId="1" xfId="0" applyNumberFormat="1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1" fontId="5" fillId="4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0" fontId="4" fillId="0" borderId="1" xfId="0" applyFont="1" applyBorder="1" applyAlignment="1">
      <alignment horizontal="center" vertical="center"/>
    </xf>
    <xf numFmtId="169" fontId="5" fillId="4" borderId="1" xfId="0" applyNumberFormat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vertical="center"/>
    </xf>
    <xf numFmtId="37" fontId="4" fillId="0" borderId="1" xfId="0" applyNumberFormat="1" applyFont="1" applyBorder="1" applyAlignment="1">
      <alignment horizontal="center" vertical="center"/>
    </xf>
    <xf numFmtId="165" fontId="5" fillId="4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 wrapText="1"/>
    </xf>
    <xf numFmtId="165" fontId="5" fillId="0" borderId="0" xfId="0" applyNumberFormat="1" applyFont="1" applyAlignment="1">
      <alignment vertical="center"/>
    </xf>
    <xf numFmtId="0" fontId="12" fillId="0" borderId="0" xfId="0" applyFont="1"/>
    <xf numFmtId="3" fontId="4" fillId="0" borderId="1" xfId="0" applyNumberFormat="1" applyFont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32" fillId="4" borderId="1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1" fontId="5" fillId="0" borderId="1" xfId="0" applyNumberFormat="1" applyFont="1" applyBorder="1" applyAlignment="1">
      <alignment horizontal="center"/>
    </xf>
    <xf numFmtId="0" fontId="34" fillId="0" borderId="0" xfId="0" applyFont="1" applyAlignment="1">
      <alignment vertical="center"/>
    </xf>
    <xf numFmtId="0" fontId="5" fillId="4" borderId="1" xfId="0" applyFont="1" applyFill="1" applyBorder="1" applyAlignment="1">
      <alignment horizontal="center" vertical="center" wrapText="1"/>
    </xf>
    <xf numFmtId="0" fontId="35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32" fillId="6" borderId="1" xfId="0" applyFont="1" applyFill="1" applyBorder="1" applyAlignment="1">
      <alignment horizontal="center" vertical="center" wrapText="1"/>
    </xf>
    <xf numFmtId="0" fontId="5" fillId="0" borderId="26" xfId="0" applyFont="1" applyBorder="1" applyAlignment="1">
      <alignment horizontal="left" vertical="center"/>
    </xf>
    <xf numFmtId="3" fontId="4" fillId="0" borderId="22" xfId="0" applyNumberFormat="1" applyFont="1" applyBorder="1" applyAlignment="1">
      <alignment horizontal="center" vertical="center"/>
    </xf>
    <xf numFmtId="1" fontId="5" fillId="4" borderId="1" xfId="0" applyNumberFormat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37" fontId="4" fillId="4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37" fontId="4" fillId="0" borderId="1" xfId="0" applyNumberFormat="1" applyFont="1" applyBorder="1" applyAlignment="1">
      <alignment horizontal="center"/>
    </xf>
    <xf numFmtId="0" fontId="5" fillId="0" borderId="15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/>
    </xf>
    <xf numFmtId="165" fontId="5" fillId="4" borderId="1" xfId="0" applyNumberFormat="1" applyFont="1" applyFill="1" applyBorder="1" applyAlignment="1">
      <alignment horizontal="center" vertical="center" wrapText="1"/>
    </xf>
    <xf numFmtId="1" fontId="25" fillId="0" borderId="1" xfId="0" applyNumberFormat="1" applyFont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 wrapText="1"/>
    </xf>
    <xf numFmtId="37" fontId="4" fillId="4" borderId="1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/>
    <xf numFmtId="0" fontId="5" fillId="0" borderId="2" xfId="0" applyFont="1" applyBorder="1" applyAlignment="1">
      <alignment horizontal="left" vertical="center"/>
    </xf>
    <xf numFmtId="0" fontId="4" fillId="0" borderId="9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37" fontId="4" fillId="0" borderId="1" xfId="0" applyNumberFormat="1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 wrapText="1"/>
    </xf>
    <xf numFmtId="165" fontId="5" fillId="7" borderId="1" xfId="0" applyNumberFormat="1" applyFont="1" applyFill="1" applyBorder="1" applyAlignment="1">
      <alignment horizontal="center" vertical="center" wrapText="1"/>
    </xf>
    <xf numFmtId="2" fontId="5" fillId="7" borderId="1" xfId="0" applyNumberFormat="1" applyFont="1" applyFill="1" applyBorder="1" applyAlignment="1">
      <alignment horizontal="center" vertical="center" wrapText="1"/>
    </xf>
    <xf numFmtId="3" fontId="5" fillId="7" borderId="1" xfId="0" applyNumberFormat="1" applyFont="1" applyFill="1" applyBorder="1" applyAlignment="1">
      <alignment horizontal="center" vertical="center"/>
    </xf>
    <xf numFmtId="165" fontId="5" fillId="7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Border="1" applyAlignment="1">
      <alignment vertical="center"/>
    </xf>
    <xf numFmtId="1" fontId="4" fillId="0" borderId="1" xfId="0" applyNumberFormat="1" applyFont="1" applyBorder="1" applyAlignment="1">
      <alignment vertical="center"/>
    </xf>
    <xf numFmtId="3" fontId="4" fillId="7" borderId="1" xfId="0" applyNumberFormat="1" applyFont="1" applyFill="1" applyBorder="1" applyAlignment="1">
      <alignment horizontal="center" vertical="center"/>
    </xf>
    <xf numFmtId="165" fontId="4" fillId="7" borderId="1" xfId="0" applyNumberFormat="1" applyFont="1" applyFill="1" applyBorder="1" applyAlignment="1">
      <alignment horizontal="center" vertical="center" wrapText="1"/>
    </xf>
    <xf numFmtId="2" fontId="4" fillId="7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2" fontId="5" fillId="0" borderId="0" xfId="0" applyNumberFormat="1" applyFont="1" applyAlignment="1">
      <alignment horizontal="right" vertical="center" wrapText="1"/>
    </xf>
    <xf numFmtId="0" fontId="4" fillId="0" borderId="28" xfId="0" applyFont="1" applyBorder="1" applyAlignment="1">
      <alignment horizontal="center" vertical="center" wrapText="1"/>
    </xf>
    <xf numFmtId="0" fontId="5" fillId="7" borderId="1" xfId="0" applyFont="1" applyFill="1" applyBorder="1" applyAlignment="1">
      <alignment horizontal="right" vertical="center" wrapText="1"/>
    </xf>
    <xf numFmtId="37" fontId="5" fillId="7" borderId="1" xfId="0" applyNumberFormat="1" applyFont="1" applyFill="1" applyBorder="1" applyAlignment="1">
      <alignment vertical="center"/>
    </xf>
    <xf numFmtId="37" fontId="5" fillId="7" borderId="1" xfId="0" applyNumberFormat="1" applyFont="1" applyFill="1" applyBorder="1" applyAlignment="1">
      <alignment horizontal="center" vertical="center"/>
    </xf>
    <xf numFmtId="37" fontId="4" fillId="7" borderId="1" xfId="0" applyNumberFormat="1" applyFont="1" applyFill="1" applyBorder="1" applyAlignment="1">
      <alignment vertical="center"/>
    </xf>
    <xf numFmtId="37" fontId="4" fillId="7" borderId="1" xfId="0" applyNumberFormat="1" applyFont="1" applyFill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21" fillId="0" borderId="0" xfId="0" applyFont="1"/>
    <xf numFmtId="0" fontId="27" fillId="0" borderId="0" xfId="0" applyFont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/>
    </xf>
    <xf numFmtId="0" fontId="5" fillId="0" borderId="0" xfId="0" applyFont="1" applyAlignment="1">
      <alignment horizontal="right" vertical="center"/>
    </xf>
    <xf numFmtId="3" fontId="5" fillId="0" borderId="20" xfId="0" applyNumberFormat="1" applyFont="1" applyBorder="1" applyAlignment="1">
      <alignment horizontal="center"/>
    </xf>
    <xf numFmtId="3" fontId="5" fillId="0" borderId="28" xfId="0" applyNumberFormat="1" applyFont="1" applyBorder="1" applyAlignment="1">
      <alignment horizontal="center"/>
    </xf>
    <xf numFmtId="3" fontId="5" fillId="4" borderId="1" xfId="0" applyNumberFormat="1" applyFont="1" applyFill="1" applyBorder="1" applyAlignment="1">
      <alignment horizontal="center" wrapText="1"/>
    </xf>
    <xf numFmtId="0" fontId="5" fillId="0" borderId="20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2" xfId="0" applyFont="1" applyBorder="1" applyAlignment="1">
      <alignment vertical="center"/>
    </xf>
    <xf numFmtId="0" fontId="5" fillId="4" borderId="1" xfId="0" applyFont="1" applyFill="1" applyBorder="1" applyAlignment="1">
      <alignment horizontal="left" vertical="center"/>
    </xf>
    <xf numFmtId="165" fontId="4" fillId="4" borderId="1" xfId="0" applyNumberFormat="1" applyFont="1" applyFill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3" fontId="5" fillId="0" borderId="4" xfId="0" applyNumberFormat="1" applyFont="1" applyBorder="1" applyAlignment="1">
      <alignment horizontal="center" vertical="center"/>
    </xf>
    <xf numFmtId="165" fontId="5" fillId="0" borderId="4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2" fontId="4" fillId="0" borderId="22" xfId="0" applyNumberFormat="1" applyFont="1" applyBorder="1" applyAlignment="1">
      <alignment horizontal="center" vertical="center"/>
    </xf>
    <xf numFmtId="169" fontId="5" fillId="0" borderId="3" xfId="0" applyNumberFormat="1" applyFont="1" applyBorder="1" applyAlignment="1">
      <alignment horizontal="center" vertical="center"/>
    </xf>
    <xf numFmtId="169" fontId="4" fillId="0" borderId="22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37" fontId="5" fillId="0" borderId="1" xfId="0" applyNumberFormat="1" applyFont="1" applyBorder="1" applyAlignment="1">
      <alignment horizontal="center"/>
    </xf>
    <xf numFmtId="174" fontId="5" fillId="0" borderId="1" xfId="0" applyNumberFormat="1" applyFont="1" applyBorder="1" applyAlignment="1">
      <alignment horizontal="center" vertical="center"/>
    </xf>
    <xf numFmtId="174" fontId="5" fillId="4" borderId="1" xfId="0" applyNumberFormat="1" applyFont="1" applyFill="1" applyBorder="1" applyAlignment="1">
      <alignment horizontal="center"/>
    </xf>
    <xf numFmtId="174" fontId="4" fillId="0" borderId="1" xfId="0" applyNumberFormat="1" applyFont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right" vertical="center" wrapText="1"/>
    </xf>
    <xf numFmtId="0" fontId="22" fillId="0" borderId="0" xfId="0" applyFont="1"/>
    <xf numFmtId="0" fontId="27" fillId="0" borderId="0" xfId="0" applyFont="1"/>
    <xf numFmtId="0" fontId="12" fillId="0" borderId="5" xfId="0" applyFont="1" applyBorder="1"/>
    <xf numFmtId="0" fontId="12" fillId="0" borderId="0" xfId="0" applyFont="1" applyAlignment="1">
      <alignment wrapText="1"/>
    </xf>
    <xf numFmtId="0" fontId="5" fillId="0" borderId="20" xfId="0" applyFont="1" applyBorder="1" applyAlignment="1">
      <alignment horizontal="center" wrapText="1"/>
    </xf>
    <xf numFmtId="0" fontId="4" fillId="0" borderId="1" xfId="0" applyFont="1" applyBorder="1"/>
    <xf numFmtId="0" fontId="36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14" xfId="0" applyFont="1" applyBorder="1"/>
    <xf numFmtId="165" fontId="4" fillId="0" borderId="14" xfId="0" applyNumberFormat="1" applyFont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0" fontId="4" fillId="0" borderId="32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3" fontId="4" fillId="0" borderId="20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37" fillId="0" borderId="1" xfId="0" applyFont="1" applyBorder="1" applyAlignment="1">
      <alignment vertical="center"/>
    </xf>
    <xf numFmtId="175" fontId="5" fillId="0" borderId="0" xfId="0" applyNumberFormat="1" applyFont="1" applyAlignment="1">
      <alignment vertical="center"/>
    </xf>
    <xf numFmtId="0" fontId="15" fillId="0" borderId="8" xfId="0" applyFont="1" applyBorder="1" applyAlignment="1">
      <alignment horizontal="center" vertical="center"/>
    </xf>
    <xf numFmtId="0" fontId="5" fillId="4" borderId="16" xfId="0" applyFont="1" applyFill="1" applyBorder="1" applyAlignment="1">
      <alignment horizontal="left" vertical="center"/>
    </xf>
    <xf numFmtId="0" fontId="0" fillId="0" borderId="0" xfId="0" applyFont="1"/>
    <xf numFmtId="0" fontId="0" fillId="0" borderId="16" xfId="0" applyFont="1" applyBorder="1"/>
    <xf numFmtId="0" fontId="5" fillId="4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169" fontId="5" fillId="0" borderId="0" xfId="0" applyNumberFormat="1" applyFont="1" applyAlignment="1">
      <alignment vertical="center"/>
    </xf>
    <xf numFmtId="0" fontId="5" fillId="0" borderId="20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3" fontId="4" fillId="0" borderId="33" xfId="0" applyNumberFormat="1" applyFont="1" applyBorder="1" applyAlignment="1">
      <alignment horizontal="center" vertical="center"/>
    </xf>
    <xf numFmtId="0" fontId="4" fillId="0" borderId="34" xfId="0" applyFont="1" applyBorder="1" applyAlignment="1">
      <alignment vertical="center"/>
    </xf>
    <xf numFmtId="3" fontId="4" fillId="0" borderId="1" xfId="0" applyNumberFormat="1" applyFont="1" applyBorder="1" applyAlignment="1">
      <alignment vertical="center"/>
    </xf>
    <xf numFmtId="3" fontId="4" fillId="2" borderId="34" xfId="0" applyNumberFormat="1" applyFont="1" applyFill="1" applyBorder="1" applyAlignment="1">
      <alignment vertical="center"/>
    </xf>
    <xf numFmtId="165" fontId="4" fillId="2" borderId="1" xfId="0" applyNumberFormat="1" applyFont="1" applyFill="1" applyBorder="1" applyAlignment="1">
      <alignment vertical="center"/>
    </xf>
    <xf numFmtId="165" fontId="4" fillId="2" borderId="34" xfId="0" applyNumberFormat="1" applyFont="1" applyFill="1" applyBorder="1" applyAlignment="1">
      <alignment vertical="center"/>
    </xf>
    <xf numFmtId="1" fontId="4" fillId="0" borderId="34" xfId="0" applyNumberFormat="1" applyFont="1" applyBorder="1" applyAlignment="1">
      <alignment vertical="center"/>
    </xf>
    <xf numFmtId="0" fontId="4" fillId="2" borderId="34" xfId="0" applyFont="1" applyFill="1" applyBorder="1" applyAlignment="1">
      <alignment vertical="center"/>
    </xf>
    <xf numFmtId="170" fontId="4" fillId="2" borderId="34" xfId="0" applyNumberFormat="1" applyFont="1" applyFill="1" applyBorder="1" applyAlignment="1">
      <alignment vertical="center"/>
    </xf>
    <xf numFmtId="1" fontId="4" fillId="0" borderId="11" xfId="0" applyNumberFormat="1" applyFont="1" applyBorder="1" applyAlignment="1">
      <alignment vertical="center"/>
    </xf>
    <xf numFmtId="176" fontId="4" fillId="0" borderId="22" xfId="0" applyNumberFormat="1" applyFont="1" applyBorder="1" applyAlignment="1">
      <alignment vertical="center"/>
    </xf>
    <xf numFmtId="0" fontId="4" fillId="2" borderId="11" xfId="0" applyFont="1" applyFill="1" applyBorder="1" applyAlignment="1">
      <alignment vertical="center"/>
    </xf>
    <xf numFmtId="170" fontId="4" fillId="2" borderId="11" xfId="0" applyNumberFormat="1" applyFont="1" applyFill="1" applyBorder="1" applyAlignment="1">
      <alignment vertical="center"/>
    </xf>
    <xf numFmtId="0" fontId="4" fillId="2" borderId="12" xfId="0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/>
    </xf>
    <xf numFmtId="37" fontId="4" fillId="0" borderId="20" xfId="0" applyNumberFormat="1" applyFont="1" applyBorder="1" applyAlignment="1">
      <alignment horizontal="center" vertical="center"/>
    </xf>
    <xf numFmtId="37" fontId="4" fillId="3" borderId="20" xfId="0" applyNumberFormat="1" applyFont="1" applyFill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165" fontId="4" fillId="0" borderId="2" xfId="0" applyNumberFormat="1" applyFont="1" applyBorder="1" applyAlignment="1">
      <alignment horizontal="center" vertical="center"/>
    </xf>
    <xf numFmtId="165" fontId="4" fillId="3" borderId="26" xfId="0" applyNumberFormat="1" applyFont="1" applyFill="1" applyBorder="1" applyAlignment="1">
      <alignment horizontal="center" vertical="center"/>
    </xf>
    <xf numFmtId="165" fontId="4" fillId="0" borderId="32" xfId="0" applyNumberFormat="1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165" fontId="4" fillId="0" borderId="11" xfId="0" applyNumberFormat="1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37" fontId="4" fillId="2" borderId="11" xfId="0" applyNumberFormat="1" applyFont="1" applyFill="1" applyBorder="1" applyAlignment="1">
      <alignment vertical="center"/>
    </xf>
    <xf numFmtId="169" fontId="4" fillId="2" borderId="11" xfId="0" applyNumberFormat="1" applyFont="1" applyFill="1" applyBorder="1" applyAlignment="1">
      <alignment vertical="center"/>
    </xf>
    <xf numFmtId="169" fontId="4" fillId="2" borderId="12" xfId="0" applyNumberFormat="1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5" fillId="4" borderId="26" xfId="0" applyFont="1" applyFill="1" applyBorder="1" applyAlignment="1">
      <alignment horizontal="left" vertical="center"/>
    </xf>
    <xf numFmtId="37" fontId="5" fillId="4" borderId="1" xfId="0" applyNumberFormat="1" applyFont="1" applyFill="1" applyBorder="1" applyAlignment="1">
      <alignment horizontal="center"/>
    </xf>
    <xf numFmtId="0" fontId="5" fillId="0" borderId="28" xfId="0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28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7" xfId="0" applyNumberFormat="1" applyFont="1" applyFill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4" fillId="0" borderId="13" xfId="0" applyFont="1" applyBorder="1" applyAlignment="1">
      <alignment horizontal="left" vertical="center"/>
    </xf>
    <xf numFmtId="165" fontId="4" fillId="0" borderId="14" xfId="0" applyNumberFormat="1" applyFont="1" applyBorder="1" applyAlignment="1">
      <alignment horizontal="center" vertical="center"/>
    </xf>
    <xf numFmtId="165" fontId="4" fillId="0" borderId="3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right" vertical="center"/>
    </xf>
    <xf numFmtId="10" fontId="4" fillId="0" borderId="0" xfId="0" applyNumberFormat="1" applyFont="1" applyAlignment="1">
      <alignment horizontal="left" vertical="center"/>
    </xf>
    <xf numFmtId="37" fontId="16" fillId="0" borderId="1" xfId="0" applyNumberFormat="1" applyFont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4" fillId="0" borderId="5" xfId="0" applyFont="1" applyBorder="1" applyAlignment="1">
      <alignment horizontal="left" vertical="center"/>
    </xf>
    <xf numFmtId="37" fontId="4" fillId="8" borderId="11" xfId="0" applyNumberFormat="1" applyFont="1" applyFill="1" applyBorder="1" applyAlignment="1">
      <alignment horizontal="right" vertical="center"/>
    </xf>
    <xf numFmtId="37" fontId="4" fillId="8" borderId="5" xfId="0" applyNumberFormat="1" applyFont="1" applyFill="1" applyBorder="1" applyAlignment="1">
      <alignment horizontal="right" vertical="center"/>
    </xf>
    <xf numFmtId="0" fontId="4" fillId="8" borderId="11" xfId="0" applyFont="1" applyFill="1" applyBorder="1" applyAlignment="1">
      <alignment horizontal="right" vertical="center"/>
    </xf>
    <xf numFmtId="0" fontId="4" fillId="8" borderId="12" xfId="0" applyFont="1" applyFill="1" applyBorder="1" applyAlignment="1">
      <alignment horizontal="right" vertical="center"/>
    </xf>
    <xf numFmtId="165" fontId="4" fillId="0" borderId="14" xfId="0" applyNumberFormat="1" applyFont="1" applyBorder="1" applyAlignment="1">
      <alignment horizontal="right" vertical="center"/>
    </xf>
    <xf numFmtId="0" fontId="4" fillId="0" borderId="0" xfId="0" applyFont="1" applyAlignment="1">
      <alignment vertical="top"/>
    </xf>
    <xf numFmtId="0" fontId="16" fillId="0" borderId="1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66" fontId="5" fillId="0" borderId="0" xfId="0" applyNumberFormat="1" applyFont="1" applyAlignment="1">
      <alignment vertical="center"/>
    </xf>
    <xf numFmtId="0" fontId="4" fillId="7" borderId="1" xfId="0" applyFont="1" applyFill="1" applyBorder="1" applyAlignment="1">
      <alignment vertical="center"/>
    </xf>
    <xf numFmtId="3" fontId="38" fillId="0" borderId="1" xfId="0" applyNumberFormat="1" applyFont="1" applyBorder="1" applyAlignment="1">
      <alignment horizontal="center" vertical="center"/>
    </xf>
    <xf numFmtId="37" fontId="5" fillId="0" borderId="0" xfId="0" applyNumberFormat="1" applyFont="1" applyAlignment="1">
      <alignment horizontal="left" vertical="center"/>
    </xf>
    <xf numFmtId="0" fontId="0" fillId="0" borderId="1" xfId="0" applyFont="1" applyBorder="1" applyAlignment="1">
      <alignment horizontal="center"/>
    </xf>
    <xf numFmtId="165" fontId="4" fillId="2" borderId="1" xfId="0" applyNumberFormat="1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169" fontId="4" fillId="9" borderId="22" xfId="0" applyNumberFormat="1" applyFont="1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26" xfId="0" applyFont="1" applyBorder="1" applyAlignment="1">
      <alignment horizontal="left" vertical="center"/>
    </xf>
    <xf numFmtId="3" fontId="4" fillId="0" borderId="3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37" fontId="4" fillId="0" borderId="10" xfId="0" applyNumberFormat="1" applyFont="1" applyBorder="1" applyAlignment="1">
      <alignment vertical="center"/>
    </xf>
    <xf numFmtId="170" fontId="4" fillId="0" borderId="11" xfId="0" applyNumberFormat="1" applyFont="1" applyBorder="1" applyAlignment="1">
      <alignment vertical="center"/>
    </xf>
    <xf numFmtId="170" fontId="4" fillId="0" borderId="10" xfId="0" applyNumberFormat="1" applyFont="1" applyBorder="1" applyAlignment="1">
      <alignment vertical="center"/>
    </xf>
    <xf numFmtId="165" fontId="4" fillId="2" borderId="22" xfId="0" applyNumberFormat="1" applyFont="1" applyFill="1" applyBorder="1" applyAlignment="1">
      <alignment vertical="center"/>
    </xf>
    <xf numFmtId="0" fontId="4" fillId="2" borderId="11" xfId="0" applyFont="1" applyFill="1" applyBorder="1" applyAlignment="1">
      <alignment horizontal="right" vertical="center"/>
    </xf>
    <xf numFmtId="37" fontId="4" fillId="2" borderId="11" xfId="0" applyNumberFormat="1" applyFont="1" applyFill="1" applyBorder="1" applyAlignment="1">
      <alignment horizontal="right" vertical="center"/>
    </xf>
    <xf numFmtId="37" fontId="4" fillId="2" borderId="12" xfId="0" applyNumberFormat="1" applyFont="1" applyFill="1" applyBorder="1" applyAlignment="1">
      <alignment vertical="center"/>
    </xf>
    <xf numFmtId="0" fontId="5" fillId="4" borderId="0" xfId="0" applyFont="1" applyFill="1" applyAlignment="1">
      <alignment horizontal="left" vertical="center"/>
    </xf>
    <xf numFmtId="0" fontId="12" fillId="0" borderId="0" xfId="0" applyFont="1" applyAlignment="1">
      <alignment horizontal="right" vertical="center"/>
    </xf>
    <xf numFmtId="3" fontId="4" fillId="0" borderId="12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3" fontId="5" fillId="4" borderId="1" xfId="0" applyNumberFormat="1" applyFont="1" applyFill="1" applyBorder="1" applyAlignment="1">
      <alignment horizontal="center"/>
    </xf>
    <xf numFmtId="174" fontId="5" fillId="0" borderId="1" xfId="0" applyNumberFormat="1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2" xfId="0" applyFont="1" applyBorder="1"/>
    <xf numFmtId="0" fontId="5" fillId="0" borderId="1" xfId="0" applyFont="1" applyBorder="1"/>
    <xf numFmtId="2" fontId="5" fillId="0" borderId="1" xfId="0" applyNumberFormat="1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3" xfId="0" applyFont="1" applyBorder="1"/>
    <xf numFmtId="0" fontId="0" fillId="0" borderId="1" xfId="0" applyFont="1" applyBorder="1"/>
    <xf numFmtId="0" fontId="0" fillId="0" borderId="0" xfId="0" applyFont="1" applyAlignment="1"/>
    <xf numFmtId="0" fontId="39" fillId="0" borderId="0" xfId="0" applyFont="1" applyAlignment="1">
      <alignment vertical="center"/>
    </xf>
    <xf numFmtId="0" fontId="15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1" fontId="4" fillId="0" borderId="1" xfId="0" applyNumberFormat="1" applyFont="1" applyBorder="1" applyAlignment="1">
      <alignment horizontal="center"/>
    </xf>
    <xf numFmtId="2" fontId="4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 vertical="center" wrapText="1"/>
    </xf>
    <xf numFmtId="0" fontId="5" fillId="0" borderId="2" xfId="0" applyFont="1" applyBorder="1" applyAlignment="1"/>
    <xf numFmtId="0" fontId="5" fillId="0" borderId="7" xfId="0" applyFont="1" applyBorder="1" applyAlignment="1">
      <alignment horizontal="center"/>
    </xf>
    <xf numFmtId="0" fontId="5" fillId="0" borderId="3" xfId="0" applyFont="1" applyBorder="1" applyAlignment="1"/>
    <xf numFmtId="0" fontId="5" fillId="0" borderId="20" xfId="0" applyFont="1" applyBorder="1" applyAlignment="1">
      <alignment vertical="center"/>
    </xf>
    <xf numFmtId="0" fontId="5" fillId="0" borderId="3" xfId="0" applyFont="1" applyBorder="1"/>
    <xf numFmtId="0" fontId="5" fillId="0" borderId="4" xfId="0" applyFont="1" applyBorder="1"/>
    <xf numFmtId="0" fontId="0" fillId="0" borderId="4" xfId="0" applyFont="1" applyBorder="1"/>
    <xf numFmtId="3" fontId="4" fillId="0" borderId="1" xfId="0" applyNumberFormat="1" applyFont="1" applyBorder="1" applyAlignment="1">
      <alignment horizontal="center"/>
    </xf>
    <xf numFmtId="0" fontId="39" fillId="0" borderId="0" xfId="0" applyFont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right" vertical="center"/>
    </xf>
    <xf numFmtId="0" fontId="39" fillId="0" borderId="0" xfId="0" applyFont="1" applyAlignment="1">
      <alignment horizontal="left" vertical="center"/>
    </xf>
    <xf numFmtId="0" fontId="40" fillId="0" borderId="0" xfId="0" applyFont="1"/>
    <xf numFmtId="2" fontId="15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0" fontId="4" fillId="0" borderId="22" xfId="0" applyFont="1" applyBorder="1"/>
    <xf numFmtId="0" fontId="0" fillId="0" borderId="14" xfId="0" applyFont="1" applyBorder="1" applyAlignment="1">
      <alignment vertical="top"/>
    </xf>
    <xf numFmtId="0" fontId="0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wrapText="1"/>
    </xf>
    <xf numFmtId="2" fontId="4" fillId="0" borderId="1" xfId="0" applyNumberFormat="1" applyFont="1" applyBorder="1" applyAlignment="1">
      <alignment horizont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7" fillId="0" borderId="5" xfId="0" applyFont="1" applyBorder="1"/>
    <xf numFmtId="0" fontId="41" fillId="0" borderId="0" xfId="0" applyFont="1"/>
    <xf numFmtId="0" fontId="2" fillId="0" borderId="3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20" fillId="0" borderId="0" xfId="0" applyFont="1"/>
    <xf numFmtId="0" fontId="32" fillId="0" borderId="0" xfId="0" applyFont="1"/>
    <xf numFmtId="0" fontId="20" fillId="0" borderId="0" xfId="0" applyFont="1" applyAlignment="1">
      <alignment vertical="center"/>
    </xf>
    <xf numFmtId="0" fontId="26" fillId="0" borderId="2" xfId="0" applyFont="1" applyBorder="1" applyAlignment="1">
      <alignment horizontal="center" vertical="center" wrapText="1"/>
    </xf>
    <xf numFmtId="0" fontId="26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1" fontId="5" fillId="0" borderId="34" xfId="0" applyNumberFormat="1" applyFont="1" applyBorder="1" applyAlignment="1">
      <alignment horizontal="left" vertical="center"/>
    </xf>
    <xf numFmtId="1" fontId="5" fillId="0" borderId="0" xfId="0" applyNumberFormat="1" applyFont="1" applyAlignment="1">
      <alignment horizontal="left" vertical="center"/>
    </xf>
    <xf numFmtId="1" fontId="5" fillId="0" borderId="28" xfId="0" applyNumberFormat="1" applyFont="1" applyBorder="1" applyAlignment="1">
      <alignment horizontal="left" vertical="center"/>
    </xf>
    <xf numFmtId="0" fontId="4" fillId="0" borderId="22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42" fillId="0" borderId="1" xfId="0" applyFont="1" applyBorder="1" applyAlignment="1">
      <alignment horizontal="center"/>
    </xf>
    <xf numFmtId="0" fontId="32" fillId="0" borderId="0" xfId="0" applyFont="1" applyAlignment="1">
      <alignment horizontal="center" wrapText="1"/>
    </xf>
    <xf numFmtId="1" fontId="5" fillId="0" borderId="1" xfId="0" applyNumberFormat="1" applyFont="1" applyBorder="1" applyAlignment="1">
      <alignment horizontal="left" vertical="center"/>
    </xf>
    <xf numFmtId="164" fontId="5" fillId="0" borderId="1" xfId="0" applyNumberFormat="1" applyFont="1" applyBorder="1" applyAlignment="1">
      <alignment horizontal="center"/>
    </xf>
    <xf numFmtId="0" fontId="2" fillId="0" borderId="1" xfId="0" applyFont="1" applyBorder="1"/>
    <xf numFmtId="165" fontId="2" fillId="0" borderId="1" xfId="0" applyNumberFormat="1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165" fontId="4" fillId="0" borderId="1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 wrapText="1"/>
    </xf>
    <xf numFmtId="0" fontId="32" fillId="0" borderId="0" xfId="0" applyFont="1" applyAlignment="1">
      <alignment horizontal="left" wrapText="1"/>
    </xf>
    <xf numFmtId="0" fontId="20" fillId="0" borderId="0" xfId="0" applyFont="1" applyAlignment="1">
      <alignment wrapText="1"/>
    </xf>
    <xf numFmtId="37" fontId="43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wrapText="1"/>
    </xf>
    <xf numFmtId="3" fontId="4" fillId="2" borderId="1" xfId="0" applyNumberFormat="1" applyFont="1" applyFill="1" applyBorder="1" applyAlignment="1">
      <alignment horizontal="right" vertical="center"/>
    </xf>
    <xf numFmtId="165" fontId="4" fillId="2" borderId="1" xfId="0" applyNumberFormat="1" applyFont="1" applyFill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37" fontId="4" fillId="2" borderId="1" xfId="0" applyNumberFormat="1" applyFont="1" applyFill="1" applyBorder="1" applyAlignment="1">
      <alignment horizontal="right" vertical="center"/>
    </xf>
    <xf numFmtId="0" fontId="4" fillId="2" borderId="1" xfId="0" applyFont="1" applyFill="1" applyBorder="1" applyAlignment="1">
      <alignment horizontal="right" vertical="center"/>
    </xf>
    <xf numFmtId="0" fontId="5" fillId="4" borderId="7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left" vertical="center"/>
    </xf>
    <xf numFmtId="0" fontId="4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wrapText="1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" fillId="0" borderId="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170" fontId="5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vertical="top" wrapText="1"/>
    </xf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49" fillId="0" borderId="0" xfId="0" applyFont="1" applyAlignment="1">
      <alignment vertical="center"/>
    </xf>
    <xf numFmtId="0" fontId="4" fillId="10" borderId="19" xfId="0" applyFont="1" applyFill="1" applyBorder="1" applyAlignment="1">
      <alignment horizontal="center" vertical="center"/>
    </xf>
    <xf numFmtId="0" fontId="4" fillId="10" borderId="19" xfId="0" applyFont="1" applyFill="1" applyBorder="1" applyAlignment="1">
      <alignment horizontal="left" vertical="center"/>
    </xf>
    <xf numFmtId="0" fontId="18" fillId="10" borderId="19" xfId="0" applyFont="1" applyFill="1" applyBorder="1" applyAlignment="1">
      <alignment horizontal="center" vertical="center"/>
    </xf>
    <xf numFmtId="0" fontId="18" fillId="10" borderId="3" xfId="0" applyFont="1" applyFill="1" applyBorder="1" applyAlignment="1">
      <alignment horizontal="center" vertical="center"/>
    </xf>
    <xf numFmtId="0" fontId="5" fillId="10" borderId="7" xfId="0" applyFont="1" applyFill="1" applyBorder="1" applyAlignment="1">
      <alignment vertical="center"/>
    </xf>
    <xf numFmtId="37" fontId="5" fillId="10" borderId="1" xfId="0" applyNumberFormat="1" applyFont="1" applyFill="1" applyBorder="1" applyAlignment="1">
      <alignment vertical="center"/>
    </xf>
    <xf numFmtId="0" fontId="45" fillId="0" borderId="3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20" xfId="0" applyFont="1" applyBorder="1" applyAlignment="1">
      <alignment horizontal="center" vertical="center" wrapText="1"/>
    </xf>
    <xf numFmtId="2" fontId="45" fillId="0" borderId="4" xfId="0" applyNumberFormat="1" applyFont="1" applyBorder="1" applyAlignment="1">
      <alignment horizontal="center" vertical="center" wrapText="1"/>
    </xf>
    <xf numFmtId="2" fontId="45" fillId="0" borderId="28" xfId="0" applyNumberFormat="1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wrapText="1"/>
    </xf>
    <xf numFmtId="1" fontId="5" fillId="0" borderId="4" xfId="0" applyNumberFormat="1" applyFont="1" applyBorder="1" applyAlignment="1">
      <alignment horizontal="center" vertical="center"/>
    </xf>
    <xf numFmtId="0" fontId="45" fillId="0" borderId="2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9" fillId="0" borderId="3" xfId="0" applyFont="1" applyBorder="1" applyAlignment="1">
      <alignment horizontal="left" vertical="center"/>
    </xf>
    <xf numFmtId="0" fontId="45" fillId="0" borderId="2" xfId="0" applyFont="1" applyBorder="1" applyAlignment="1">
      <alignment horizontal="center" vertical="center" wrapText="1"/>
    </xf>
    <xf numFmtId="0" fontId="46" fillId="0" borderId="0" xfId="0" applyFont="1"/>
    <xf numFmtId="168" fontId="4" fillId="2" borderId="1" xfId="0" applyNumberFormat="1" applyFont="1" applyFill="1" applyBorder="1" applyAlignment="1">
      <alignment vertical="center"/>
    </xf>
    <xf numFmtId="165" fontId="4" fillId="0" borderId="1" xfId="0" applyNumberFormat="1" applyFont="1" applyBorder="1" applyAlignment="1">
      <alignment vertical="center"/>
    </xf>
    <xf numFmtId="39" fontId="4" fillId="2" borderId="1" xfId="0" applyNumberFormat="1" applyFont="1" applyFill="1" applyBorder="1" applyAlignment="1">
      <alignment vertical="center"/>
    </xf>
    <xf numFmtId="168" fontId="4" fillId="2" borderId="1" xfId="0" applyNumberFormat="1" applyFont="1" applyFill="1" applyBorder="1" applyAlignment="1">
      <alignment horizontal="left" vertical="center"/>
    </xf>
    <xf numFmtId="0" fontId="45" fillId="0" borderId="7" xfId="0" applyFont="1" applyBorder="1" applyAlignment="1">
      <alignment vertical="center"/>
    </xf>
    <xf numFmtId="0" fontId="45" fillId="0" borderId="32" xfId="0" applyFont="1" applyBorder="1" applyAlignment="1">
      <alignment vertical="center"/>
    </xf>
    <xf numFmtId="0" fontId="45" fillId="0" borderId="20" xfId="0" applyFont="1" applyBorder="1" applyAlignment="1">
      <alignment vertical="center"/>
    </xf>
    <xf numFmtId="0" fontId="46" fillId="0" borderId="10" xfId="0" applyFont="1" applyBorder="1" applyAlignment="1">
      <alignment vertical="center"/>
    </xf>
    <xf numFmtId="0" fontId="45" fillId="0" borderId="11" xfId="0" applyFont="1" applyBorder="1" applyAlignment="1">
      <alignment horizontal="left" vertical="center"/>
    </xf>
    <xf numFmtId="0" fontId="45" fillId="0" borderId="12" xfId="0" applyFont="1" applyBorder="1" applyAlignment="1">
      <alignment horizontal="left" vertical="center"/>
    </xf>
    <xf numFmtId="0" fontId="46" fillId="0" borderId="4" xfId="0" applyFont="1" applyBorder="1" applyAlignment="1">
      <alignment horizontal="center" vertical="center" wrapText="1"/>
    </xf>
    <xf numFmtId="0" fontId="45" fillId="0" borderId="3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 wrapText="1"/>
    </xf>
    <xf numFmtId="0" fontId="49" fillId="0" borderId="0" xfId="0" applyFont="1"/>
    <xf numFmtId="0" fontId="49" fillId="0" borderId="0" xfId="0" applyFont="1" applyAlignment="1">
      <alignment horizontal="center"/>
    </xf>
    <xf numFmtId="0" fontId="55" fillId="0" borderId="0" xfId="0" applyFont="1"/>
    <xf numFmtId="0" fontId="45" fillId="0" borderId="1" xfId="0" applyFont="1" applyBorder="1" applyAlignment="1">
      <alignment horizontal="center"/>
    </xf>
    <xf numFmtId="0" fontId="47" fillId="0" borderId="0" xfId="0" applyFont="1"/>
    <xf numFmtId="0" fontId="1" fillId="0" borderId="0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wrapText="1"/>
    </xf>
    <xf numFmtId="0" fontId="4" fillId="10" borderId="1" xfId="0" applyFont="1" applyFill="1" applyBorder="1" applyAlignment="1">
      <alignment horizontal="left" vertical="center"/>
    </xf>
    <xf numFmtId="37" fontId="4" fillId="2" borderId="20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4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4" fillId="0" borderId="23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left" vertical="center"/>
    </xf>
    <xf numFmtId="0" fontId="13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22" xfId="0" applyFont="1" applyBorder="1" applyAlignment="1">
      <alignment vertical="center"/>
    </xf>
    <xf numFmtId="0" fontId="46" fillId="0" borderId="0" xfId="0" applyFont="1" applyBorder="1" applyAlignment="1">
      <alignment horizontal="left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2" fontId="4" fillId="0" borderId="17" xfId="0" applyNumberFormat="1" applyFont="1" applyBorder="1" applyAlignment="1">
      <alignment horizontal="center" vertical="center"/>
    </xf>
    <xf numFmtId="2" fontId="4" fillId="0" borderId="17" xfId="0" applyNumberFormat="1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/>
    </xf>
    <xf numFmtId="0" fontId="4" fillId="0" borderId="19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7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3" fontId="45" fillId="0" borderId="1" xfId="0" applyNumberFormat="1" applyFont="1" applyBorder="1" applyAlignment="1">
      <alignment horizontal="center" vertical="center" wrapText="1"/>
    </xf>
    <xf numFmtId="3" fontId="51" fillId="0" borderId="1" xfId="0" applyNumberFormat="1" applyFont="1" applyBorder="1" applyAlignment="1">
      <alignment horizontal="center" vertical="center" wrapText="1"/>
    </xf>
    <xf numFmtId="0" fontId="45" fillId="0" borderId="2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4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left"/>
    </xf>
    <xf numFmtId="170" fontId="51" fillId="0" borderId="1" xfId="0" applyNumberFormat="1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/>
    </xf>
    <xf numFmtId="0" fontId="51" fillId="0" borderId="1" xfId="0" applyFont="1" applyBorder="1" applyAlignment="1">
      <alignment horizontal="center" vertical="center" wrapText="1"/>
    </xf>
    <xf numFmtId="0" fontId="45" fillId="0" borderId="4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shrinkToFit="1"/>
    </xf>
    <xf numFmtId="2" fontId="4" fillId="0" borderId="1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 wrapText="1"/>
    </xf>
    <xf numFmtId="0" fontId="5" fillId="7" borderId="22" xfId="0" applyFont="1" applyFill="1" applyBorder="1" applyAlignment="1">
      <alignment horizontal="center" vertical="center"/>
    </xf>
    <xf numFmtId="0" fontId="45" fillId="0" borderId="24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2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right" vertical="center"/>
    </xf>
    <xf numFmtId="0" fontId="45" fillId="0" borderId="24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5" fillId="0" borderId="17" xfId="0" applyFont="1" applyBorder="1" applyAlignment="1">
      <alignment horizontal="center"/>
    </xf>
    <xf numFmtId="0" fontId="45" fillId="0" borderId="20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34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27" xfId="0" applyFont="1" applyBorder="1" applyAlignment="1">
      <alignment horizontal="left" vertical="center" wrapText="1"/>
    </xf>
    <xf numFmtId="0" fontId="4" fillId="0" borderId="28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/>
    </xf>
    <xf numFmtId="0" fontId="46" fillId="0" borderId="1" xfId="0" applyFont="1" applyBorder="1" applyAlignment="1">
      <alignment horizontal="center" vertical="center"/>
    </xf>
    <xf numFmtId="2" fontId="45" fillId="0" borderId="24" xfId="0" applyNumberFormat="1" applyFont="1" applyBorder="1" applyAlignment="1">
      <alignment horizontal="center" vertical="center" wrapText="1"/>
    </xf>
    <xf numFmtId="0" fontId="50" fillId="0" borderId="17" xfId="0" applyFont="1" applyBorder="1" applyAlignment="1">
      <alignment horizontal="center" vertical="center" wrapText="1"/>
    </xf>
    <xf numFmtId="0" fontId="50" fillId="0" borderId="17" xfId="0" applyFont="1" applyBorder="1" applyAlignment="1">
      <alignment horizontal="center" vertical="center"/>
    </xf>
    <xf numFmtId="0" fontId="5" fillId="0" borderId="0" xfId="0" applyFont="1" applyBorder="1" applyAlignment="1"/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left"/>
    </xf>
    <xf numFmtId="0" fontId="4" fillId="0" borderId="0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39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22" xfId="0" applyFont="1" applyBorder="1" applyAlignment="1">
      <alignment horizontal="left"/>
    </xf>
    <xf numFmtId="0" fontId="4" fillId="4" borderId="17" xfId="0" applyFont="1" applyFill="1" applyBorder="1" applyAlignment="1">
      <alignment horizontal="center" vertical="center"/>
    </xf>
  </cellXfs>
  <cellStyles count="1"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7E1C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757070"/>
      <rgbColor rgb="FF800080"/>
      <rgbColor rgb="FF008080"/>
      <rgbColor rgb="FFBFBFBF"/>
      <rgbColor rgb="FF7F7F7F"/>
      <rgbColor rgb="FFA5A5A5"/>
      <rgbColor rgb="FF993366"/>
      <rgbColor rgb="FFE7E6E6"/>
      <rgbColor rgb="FFCCFFFF"/>
      <rgbColor rgb="FF660066"/>
      <rgbColor rgb="FFFF8080"/>
      <rgbColor rgb="FF0563C1"/>
      <rgbColor rgb="FFCCCCCC"/>
      <rgbColor rgb="FF000080"/>
      <rgbColor rgb="FFFF00FF"/>
      <rgbColor rgb="FFFFFF00"/>
      <rgbColor rgb="FF00FFFF"/>
      <rgbColor rgb="FF800080"/>
      <rgbColor rgb="FFC00000"/>
      <rgbColor rgb="FF008080"/>
      <rgbColor rgb="FF0000FF"/>
      <rgbColor rgb="FF00CCFF"/>
      <rgbColor rgb="FFCCFFFF"/>
      <rgbColor rgb="FFB7E1CD"/>
      <rgbColor rgb="FFFFFF99"/>
      <rgbColor rgb="FF99CCFF"/>
      <rgbColor rgb="FFFF99CC"/>
      <rgbColor rgb="FFAEABAB"/>
      <rgbColor rgb="FFFFCC99"/>
      <rgbColor rgb="FF2A6099"/>
      <rgbColor rgb="FF33CCCC"/>
      <rgbColor rgb="FF99CC00"/>
      <rgbColor rgb="FFFFCC00"/>
      <rgbColor rgb="FFFF9900"/>
      <rgbColor rgb="FFFF6600"/>
      <rgbColor rgb="FF666666"/>
      <rgbColor rgb="FF999999"/>
      <rgbColor rgb="FF003366"/>
      <rgbColor rgb="FF00B050"/>
      <rgbColor rgb="FF003300"/>
      <rgbColor rgb="FF1F1F1F"/>
      <rgbColor rgb="FF993300"/>
      <rgbColor rgb="FF993366"/>
      <rgbColor rgb="FF333399"/>
      <rgbColor rgb="FF43434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360</xdr:colOff>
      <xdr:row>36</xdr:row>
      <xdr:rowOff>360</xdr:rowOff>
    </xdr:from>
    <xdr:to>
      <xdr:col>2</xdr:col>
      <xdr:colOff>720</xdr:colOff>
      <xdr:row>37</xdr:row>
      <xdr:rowOff>199440</xdr:rowOff>
    </xdr:to>
    <xdr:sp macro="" textlink="">
      <xdr:nvSpPr>
        <xdr:cNvPr id="2" name="CustomShape 1"/>
        <xdr:cNvSpPr/>
      </xdr:nvSpPr>
      <xdr:spPr>
        <a:xfrm>
          <a:off x="3225240" y="7214400"/>
          <a:ext cx="360" cy="39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36</xdr:row>
      <xdr:rowOff>360</xdr:rowOff>
    </xdr:from>
    <xdr:to>
      <xdr:col>2</xdr:col>
      <xdr:colOff>720</xdr:colOff>
      <xdr:row>37</xdr:row>
      <xdr:rowOff>199440</xdr:rowOff>
    </xdr:to>
    <xdr:sp macro="" textlink="">
      <xdr:nvSpPr>
        <xdr:cNvPr id="3" name="CustomShape 1"/>
        <xdr:cNvSpPr/>
      </xdr:nvSpPr>
      <xdr:spPr>
        <a:xfrm>
          <a:off x="3225240" y="7214400"/>
          <a:ext cx="360" cy="39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36</xdr:row>
      <xdr:rowOff>360</xdr:rowOff>
    </xdr:from>
    <xdr:to>
      <xdr:col>2</xdr:col>
      <xdr:colOff>720</xdr:colOff>
      <xdr:row>37</xdr:row>
      <xdr:rowOff>199440</xdr:rowOff>
    </xdr:to>
    <xdr:sp macro="" textlink="">
      <xdr:nvSpPr>
        <xdr:cNvPr id="4" name="CustomShape 1"/>
        <xdr:cNvSpPr/>
      </xdr:nvSpPr>
      <xdr:spPr>
        <a:xfrm>
          <a:off x="3225240" y="7214400"/>
          <a:ext cx="360" cy="39924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36</xdr:row>
      <xdr:rowOff>360</xdr:rowOff>
    </xdr:from>
    <xdr:to>
      <xdr:col>2</xdr:col>
      <xdr:colOff>720</xdr:colOff>
      <xdr:row>36</xdr:row>
      <xdr:rowOff>100080</xdr:rowOff>
    </xdr:to>
    <xdr:sp macro="" textlink="">
      <xdr:nvSpPr>
        <xdr:cNvPr id="5" name="CustomShape 1"/>
        <xdr:cNvSpPr/>
      </xdr:nvSpPr>
      <xdr:spPr>
        <a:xfrm>
          <a:off x="3225240" y="7214400"/>
          <a:ext cx="360" cy="9972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36</xdr:row>
      <xdr:rowOff>360</xdr:rowOff>
    </xdr:from>
    <xdr:to>
      <xdr:col>2</xdr:col>
      <xdr:colOff>720</xdr:colOff>
      <xdr:row>36</xdr:row>
      <xdr:rowOff>100080</xdr:rowOff>
    </xdr:to>
    <xdr:sp macro="" textlink="">
      <xdr:nvSpPr>
        <xdr:cNvPr id="6" name="CustomShape 1"/>
        <xdr:cNvSpPr/>
      </xdr:nvSpPr>
      <xdr:spPr>
        <a:xfrm>
          <a:off x="3225240" y="7214400"/>
          <a:ext cx="360" cy="99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38</xdr:row>
      <xdr:rowOff>0</xdr:rowOff>
    </xdr:from>
    <xdr:to>
      <xdr:col>2</xdr:col>
      <xdr:colOff>720</xdr:colOff>
      <xdr:row>38</xdr:row>
      <xdr:rowOff>99720</xdr:rowOff>
    </xdr:to>
    <xdr:sp macro="" textlink="">
      <xdr:nvSpPr>
        <xdr:cNvPr id="7" name="CustomShape 1"/>
        <xdr:cNvSpPr/>
      </xdr:nvSpPr>
      <xdr:spPr>
        <a:xfrm>
          <a:off x="3225240" y="7614000"/>
          <a:ext cx="360" cy="99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6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7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8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9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0" name="CustomShape 1"/>
        <xdr:cNvSpPr/>
      </xdr:nvSpPr>
      <xdr:spPr>
        <a:xfrm>
          <a:off x="3924360" y="10153800"/>
          <a:ext cx="360" cy="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1" name="CustomShape 1"/>
        <xdr:cNvSpPr/>
      </xdr:nvSpPr>
      <xdr:spPr>
        <a:xfrm>
          <a:off x="3924360" y="10153800"/>
          <a:ext cx="360" cy="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2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3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4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5" name="CustomShape 1"/>
        <xdr:cNvSpPr/>
      </xdr:nvSpPr>
      <xdr:spPr>
        <a:xfrm>
          <a:off x="3924360" y="10153800"/>
          <a:ext cx="360" cy="36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6" name="CustomShape 1"/>
        <xdr:cNvSpPr/>
      </xdr:nvSpPr>
      <xdr:spPr>
        <a:xfrm>
          <a:off x="3924360" y="10153800"/>
          <a:ext cx="360" cy="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2</xdr:col>
      <xdr:colOff>360</xdr:colOff>
      <xdr:row>41</xdr:row>
      <xdr:rowOff>360</xdr:rowOff>
    </xdr:from>
    <xdr:to>
      <xdr:col>2</xdr:col>
      <xdr:colOff>720</xdr:colOff>
      <xdr:row>41</xdr:row>
      <xdr:rowOff>720</xdr:rowOff>
    </xdr:to>
    <xdr:sp macro="" textlink="">
      <xdr:nvSpPr>
        <xdr:cNvPr id="17" name="CustomShape 1"/>
        <xdr:cNvSpPr/>
      </xdr:nvSpPr>
      <xdr:spPr>
        <a:xfrm>
          <a:off x="3924360" y="10153800"/>
          <a:ext cx="360" cy="36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9360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142920</xdr:colOff>
      <xdr:row>38</xdr:row>
      <xdr:rowOff>162000</xdr:rowOff>
    </xdr:from>
    <xdr:to>
      <xdr:col>5</xdr:col>
      <xdr:colOff>123120</xdr:colOff>
      <xdr:row>75</xdr:row>
      <xdr:rowOff>133200</xdr:rowOff>
    </xdr:to>
    <xdr:pic>
      <xdr:nvPicPr>
        <xdr:cNvPr id="18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650160" y="9686880"/>
          <a:ext cx="7372080" cy="7372080"/>
        </a:xfrm>
        <a:prstGeom prst="rect">
          <a:avLst/>
        </a:prstGeom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_1" displayName="Table_1" ref="D17:E22" headerRowCount="0" totalsRowShown="0">
  <tableColumns count="2">
    <tableColumn id="1" name="Column1"/>
    <tableColumn id="2" name="Column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E6E6"/>
  </sheetPr>
  <dimension ref="A1:Z1000"/>
  <sheetViews>
    <sheetView zoomScaleNormal="100" workbookViewId="0">
      <pane xSplit="2" ySplit="6" topLeftCell="C102" activePane="bottomRight" state="frozen"/>
      <selection pane="topRight" activeCell="C1" sqref="C1"/>
      <selection pane="bottomLeft" activeCell="A170" sqref="A170"/>
      <selection pane="bottomRight" activeCell="B107" sqref="B107"/>
    </sheetView>
  </sheetViews>
  <sheetFormatPr defaultColWidth="14.42578125" defaultRowHeight="15" x14ac:dyDescent="0.25"/>
  <cols>
    <col min="1" max="1" width="4.7109375" customWidth="1"/>
    <col min="2" max="2" width="64.5703125" customWidth="1"/>
    <col min="3" max="4" width="11" customWidth="1"/>
    <col min="5" max="5" width="18.28515625" customWidth="1"/>
    <col min="6" max="6" width="28.28515625" customWidth="1"/>
    <col min="7" max="7" width="12.5703125" customWidth="1"/>
    <col min="8" max="8" width="5.7109375" customWidth="1"/>
    <col min="9" max="26" width="9.28515625" customWidth="1"/>
  </cols>
  <sheetData>
    <row r="1" spans="1:26" ht="14.25" customHeight="1" x14ac:dyDescent="0.25">
      <c r="A1" s="701" t="s">
        <v>0</v>
      </c>
      <c r="B1" s="701"/>
      <c r="C1" s="701"/>
      <c r="D1" s="701"/>
      <c r="E1" s="701"/>
      <c r="F1" s="701"/>
      <c r="G1" s="70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 x14ac:dyDescent="0.25">
      <c r="A2" s="2"/>
      <c r="B2" s="3"/>
      <c r="C2" s="4" t="s">
        <v>1</v>
      </c>
      <c r="D2" s="5" t="s">
        <v>2</v>
      </c>
      <c r="E2" s="5"/>
      <c r="F2" s="6"/>
      <c r="G2" s="6"/>
      <c r="H2" s="7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 x14ac:dyDescent="0.25">
      <c r="A3" s="2"/>
      <c r="B3" s="3"/>
      <c r="C3" s="4" t="s">
        <v>3</v>
      </c>
      <c r="D3" s="5">
        <v>2024</v>
      </c>
      <c r="E3" s="5"/>
      <c r="F3" s="8"/>
      <c r="G3" s="9"/>
      <c r="H3" s="10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" customHeight="1" x14ac:dyDescent="0.25">
      <c r="A4" s="11"/>
      <c r="B4" s="12"/>
      <c r="C4" s="13"/>
      <c r="D4" s="13"/>
      <c r="E4" s="13"/>
      <c r="F4" s="14"/>
      <c r="G4" s="1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 x14ac:dyDescent="0.25">
      <c r="A5" s="702" t="s">
        <v>4</v>
      </c>
      <c r="B5" s="703" t="s">
        <v>5</v>
      </c>
      <c r="C5" s="702" t="s">
        <v>6</v>
      </c>
      <c r="D5" s="702"/>
      <c r="E5" s="702"/>
      <c r="F5" s="702"/>
      <c r="G5" s="704" t="s">
        <v>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" customHeight="1" x14ac:dyDescent="0.25">
      <c r="A6" s="702"/>
      <c r="B6" s="702"/>
      <c r="C6" s="16" t="s">
        <v>8</v>
      </c>
      <c r="D6" s="16" t="s">
        <v>9</v>
      </c>
      <c r="E6" s="16" t="s">
        <v>10</v>
      </c>
      <c r="F6" s="17" t="s">
        <v>11</v>
      </c>
      <c r="G6" s="70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 x14ac:dyDescent="0.25">
      <c r="A7" s="18" t="s">
        <v>12</v>
      </c>
      <c r="B7" s="19" t="s">
        <v>13</v>
      </c>
      <c r="C7" s="20"/>
      <c r="D7" s="20"/>
      <c r="E7" s="20"/>
      <c r="F7" s="21"/>
      <c r="G7" s="22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 x14ac:dyDescent="0.25">
      <c r="A8" s="23">
        <v>1</v>
      </c>
      <c r="B8" s="24" t="s">
        <v>14</v>
      </c>
      <c r="C8" s="25"/>
      <c r="D8" s="25"/>
      <c r="E8" s="26">
        <f>'1'!C24</f>
        <v>55.8</v>
      </c>
      <c r="F8" s="23" t="s">
        <v>15</v>
      </c>
      <c r="G8" s="27" t="s">
        <v>16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 x14ac:dyDescent="0.25">
      <c r="A9" s="23">
        <v>2</v>
      </c>
      <c r="B9" s="24" t="s">
        <v>17</v>
      </c>
      <c r="C9" s="25"/>
      <c r="D9" s="25"/>
      <c r="E9" s="28">
        <f>'1'!F24</f>
        <v>12</v>
      </c>
      <c r="F9" s="23" t="s">
        <v>18</v>
      </c>
      <c r="G9" s="27" t="s">
        <v>16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 x14ac:dyDescent="0.25">
      <c r="A10" s="23">
        <v>3</v>
      </c>
      <c r="B10" s="24" t="s">
        <v>19</v>
      </c>
      <c r="C10" s="28">
        <f>'2'!C26</f>
        <v>22665</v>
      </c>
      <c r="D10" s="28">
        <f>'2'!D26</f>
        <v>22239</v>
      </c>
      <c r="E10" s="28">
        <f>'2'!E26</f>
        <v>44904</v>
      </c>
      <c r="F10" s="23" t="s">
        <v>20</v>
      </c>
      <c r="G10" s="27" t="s">
        <v>21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 x14ac:dyDescent="0.25">
      <c r="A11" s="23">
        <v>4</v>
      </c>
      <c r="B11" s="24" t="s">
        <v>22</v>
      </c>
      <c r="C11" s="29"/>
      <c r="D11" s="29"/>
      <c r="E11" s="30">
        <f>'1'!I24</f>
        <v>3.6897288414133116</v>
      </c>
      <c r="F11" s="23" t="s">
        <v>20</v>
      </c>
      <c r="G11" s="27" t="s">
        <v>16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 x14ac:dyDescent="0.25">
      <c r="A12" s="23">
        <v>5</v>
      </c>
      <c r="B12" s="24" t="s">
        <v>23</v>
      </c>
      <c r="C12" s="29"/>
      <c r="D12" s="29"/>
      <c r="E12" s="30">
        <f>'1'!J24</f>
        <v>804.73118279569894</v>
      </c>
      <c r="F12" s="23" t="s">
        <v>24</v>
      </c>
      <c r="G12" s="27" t="s">
        <v>16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 x14ac:dyDescent="0.25">
      <c r="A13" s="23">
        <v>6</v>
      </c>
      <c r="B13" s="24" t="s">
        <v>25</v>
      </c>
      <c r="C13" s="29"/>
      <c r="D13" s="29"/>
      <c r="E13" s="30">
        <f>'2'!E27</f>
        <v>47.526118667455151</v>
      </c>
      <c r="F13" s="31" t="s">
        <v>26</v>
      </c>
      <c r="G13" s="27" t="s">
        <v>21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 x14ac:dyDescent="0.25">
      <c r="A14" s="23">
        <v>7</v>
      </c>
      <c r="B14" s="24" t="s">
        <v>27</v>
      </c>
      <c r="C14" s="29"/>
      <c r="D14" s="29"/>
      <c r="E14" s="30">
        <f>'2'!F26</f>
        <v>101.91555375691352</v>
      </c>
      <c r="F14" s="32"/>
      <c r="G14" s="27" t="s">
        <v>21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 x14ac:dyDescent="0.25">
      <c r="A15" s="23">
        <v>8</v>
      </c>
      <c r="B15" s="24" t="s">
        <v>28</v>
      </c>
      <c r="C15" s="30">
        <f>'3'!F12</f>
        <v>22.205139468482319</v>
      </c>
      <c r="D15" s="30">
        <f>'3'!G12</f>
        <v>24.24880807184832</v>
      </c>
      <c r="E15" s="30">
        <f>'3'!H12</f>
        <v>23.222068965517241</v>
      </c>
      <c r="F15" s="23" t="s">
        <v>29</v>
      </c>
      <c r="G15" s="27" t="s">
        <v>30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 x14ac:dyDescent="0.25">
      <c r="A16" s="23">
        <v>9</v>
      </c>
      <c r="B16" s="24" t="s">
        <v>31</v>
      </c>
      <c r="C16" s="30"/>
      <c r="D16" s="30"/>
      <c r="E16" s="30"/>
      <c r="F16" s="23"/>
      <c r="G16" s="27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 x14ac:dyDescent="0.25">
      <c r="A17" s="23"/>
      <c r="B17" s="24" t="s">
        <v>32</v>
      </c>
      <c r="C17" s="30">
        <f>'3'!F16</f>
        <v>30.183395563364812</v>
      </c>
      <c r="D17" s="30">
        <f>'3'!G16</f>
        <v>25.54052555715711</v>
      </c>
      <c r="E17" s="30">
        <f>'3'!H16</f>
        <v>27.87310344827586</v>
      </c>
      <c r="F17" s="23" t="s">
        <v>29</v>
      </c>
      <c r="G17" s="27" t="s">
        <v>30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 x14ac:dyDescent="0.25">
      <c r="A18" s="33"/>
      <c r="B18" s="24" t="s">
        <v>33</v>
      </c>
      <c r="C18" s="30">
        <f>'3'!F17</f>
        <v>22.128267076652754</v>
      </c>
      <c r="D18" s="30">
        <f>'3'!G17</f>
        <v>17.878922275196807</v>
      </c>
      <c r="E18" s="30">
        <f>'3'!H17</f>
        <v>20.013793103448275</v>
      </c>
      <c r="F18" s="23" t="s">
        <v>29</v>
      </c>
      <c r="G18" s="27" t="s">
        <v>30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 x14ac:dyDescent="0.25">
      <c r="A19" s="33"/>
      <c r="B19" s="24" t="s">
        <v>34</v>
      </c>
      <c r="C19" s="30">
        <f>'3'!F18</f>
        <v>0</v>
      </c>
      <c r="D19" s="30">
        <f>'3'!G18</f>
        <v>0</v>
      </c>
      <c r="E19" s="30">
        <f>'3'!H18</f>
        <v>0</v>
      </c>
      <c r="F19" s="23" t="s">
        <v>29</v>
      </c>
      <c r="G19" s="27" t="s">
        <v>30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 x14ac:dyDescent="0.25">
      <c r="A20" s="33"/>
      <c r="B20" s="24" t="s">
        <v>35</v>
      </c>
      <c r="C20" s="30">
        <f>'3'!F19</f>
        <v>0.34043487810235007</v>
      </c>
      <c r="D20" s="30">
        <f>'3'!G19</f>
        <v>0.34371881583324093</v>
      </c>
      <c r="E20" s="30">
        <f>'3'!H19</f>
        <v>0.34206896551724142</v>
      </c>
      <c r="F20" s="23" t="s">
        <v>29</v>
      </c>
      <c r="G20" s="27" t="s">
        <v>30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 x14ac:dyDescent="0.25">
      <c r="A21" s="33"/>
      <c r="B21" s="24" t="s">
        <v>36</v>
      </c>
      <c r="C21" s="30">
        <f>'3'!F20</f>
        <v>1.0432681748297825</v>
      </c>
      <c r="D21" s="30">
        <f>'3'!G20</f>
        <v>1.4192260782791883</v>
      </c>
      <c r="E21" s="30">
        <f>'3'!H20</f>
        <v>1.230344827586207</v>
      </c>
      <c r="F21" s="23" t="s">
        <v>29</v>
      </c>
      <c r="G21" s="27" t="s">
        <v>30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 x14ac:dyDescent="0.25">
      <c r="A22" s="33"/>
      <c r="B22" s="24" t="s">
        <v>37</v>
      </c>
      <c r="C22" s="30">
        <f>'3'!F21</f>
        <v>2.553261585767626</v>
      </c>
      <c r="D22" s="30">
        <f>'3'!G21</f>
        <v>2.9936800088701627</v>
      </c>
      <c r="E22" s="30">
        <f>'3'!H21</f>
        <v>2.772413793103448</v>
      </c>
      <c r="F22" s="23" t="s">
        <v>29</v>
      </c>
      <c r="G22" s="27" t="s">
        <v>30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3"/>
      <c r="B23" s="24" t="s">
        <v>38</v>
      </c>
      <c r="C23" s="30">
        <f>'3'!F22</f>
        <v>0.16472655392049199</v>
      </c>
      <c r="D23" s="30">
        <f>'3'!G22</f>
        <v>8.8701629892449271E-2</v>
      </c>
      <c r="E23" s="30">
        <f>'3'!H22</f>
        <v>0.12689655172413791</v>
      </c>
      <c r="F23" s="23" t="s">
        <v>29</v>
      </c>
      <c r="G23" s="27" t="s">
        <v>30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25">
      <c r="A24" s="33"/>
      <c r="B24" s="34"/>
      <c r="C24" s="35"/>
      <c r="D24" s="35"/>
      <c r="E24" s="35"/>
      <c r="F24" s="23"/>
      <c r="G24" s="27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 x14ac:dyDescent="0.25">
      <c r="A25" s="36" t="s">
        <v>39</v>
      </c>
      <c r="B25" s="37" t="s">
        <v>40</v>
      </c>
      <c r="C25" s="38"/>
      <c r="D25" s="38"/>
      <c r="E25" s="38"/>
      <c r="F25" s="23"/>
      <c r="G25" s="3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 x14ac:dyDescent="0.25">
      <c r="A26" s="36" t="s">
        <v>41</v>
      </c>
      <c r="B26" s="37" t="s">
        <v>42</v>
      </c>
      <c r="C26" s="38"/>
      <c r="D26" s="38"/>
      <c r="E26" s="38"/>
      <c r="F26" s="23"/>
      <c r="G26" s="3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 x14ac:dyDescent="0.25">
      <c r="A27" s="32">
        <v>10</v>
      </c>
      <c r="B27" s="24" t="s">
        <v>43</v>
      </c>
      <c r="C27" s="40"/>
      <c r="D27" s="40"/>
      <c r="E27" s="28" t="s">
        <v>44</v>
      </c>
      <c r="F27" s="23" t="s">
        <v>45</v>
      </c>
      <c r="G27" s="27" t="s">
        <v>46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 x14ac:dyDescent="0.25">
      <c r="A28" s="32">
        <v>11</v>
      </c>
      <c r="B28" s="24" t="s">
        <v>47</v>
      </c>
      <c r="C28" s="40"/>
      <c r="D28" s="40"/>
      <c r="E28" s="28">
        <f>'4'!J12</f>
        <v>0</v>
      </c>
      <c r="F28" s="23" t="s">
        <v>45</v>
      </c>
      <c r="G28" s="27" t="s">
        <v>46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 x14ac:dyDescent="0.25">
      <c r="A29" s="32">
        <v>12</v>
      </c>
      <c r="B29" s="24" t="s">
        <v>48</v>
      </c>
      <c r="C29" s="40"/>
      <c r="D29" s="40"/>
      <c r="E29" s="28">
        <f>'4'!J14</f>
        <v>1</v>
      </c>
      <c r="F29" s="23" t="s">
        <v>49</v>
      </c>
      <c r="G29" s="27" t="s">
        <v>46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 x14ac:dyDescent="0.25">
      <c r="A30" s="32">
        <v>13</v>
      </c>
      <c r="B30" s="24" t="s">
        <v>50</v>
      </c>
      <c r="C30" s="40"/>
      <c r="D30" s="40"/>
      <c r="E30" s="28">
        <f>'4'!J16</f>
        <v>0</v>
      </c>
      <c r="F30" s="23" t="s">
        <v>49</v>
      </c>
      <c r="G30" s="27" t="s">
        <v>46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 x14ac:dyDescent="0.25">
      <c r="A31" s="32">
        <v>14</v>
      </c>
      <c r="B31" s="24" t="s">
        <v>51</v>
      </c>
      <c r="C31" s="40"/>
      <c r="D31" s="40"/>
      <c r="E31" s="28">
        <f>'4'!J17</f>
        <v>1</v>
      </c>
      <c r="F31" s="23" t="s">
        <v>52</v>
      </c>
      <c r="G31" s="27" t="s">
        <v>46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 x14ac:dyDescent="0.25">
      <c r="A32" s="32">
        <v>15</v>
      </c>
      <c r="B32" s="24" t="s">
        <v>53</v>
      </c>
      <c r="C32" s="40"/>
      <c r="D32" s="40"/>
      <c r="E32" s="28">
        <f>'4'!J18</f>
        <v>4</v>
      </c>
      <c r="F32" s="23" t="s">
        <v>54</v>
      </c>
      <c r="G32" s="27" t="s">
        <v>46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 x14ac:dyDescent="0.25">
      <c r="A33" s="32">
        <v>16</v>
      </c>
      <c r="B33" s="24" t="s">
        <v>55</v>
      </c>
      <c r="C33" s="40"/>
      <c r="D33" s="41"/>
      <c r="E33" s="28">
        <f>'4'!J40</f>
        <v>4</v>
      </c>
      <c r="F33" s="31" t="s">
        <v>56</v>
      </c>
      <c r="G33" s="27" t="s">
        <v>46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 x14ac:dyDescent="0.25">
      <c r="A34" s="32">
        <v>17</v>
      </c>
      <c r="B34" s="24" t="s">
        <v>57</v>
      </c>
      <c r="C34" s="40"/>
      <c r="D34" s="41"/>
      <c r="E34" s="28">
        <f>'4'!J20</f>
        <v>1</v>
      </c>
      <c r="F34" s="31" t="s">
        <v>58</v>
      </c>
      <c r="G34" s="27" t="s">
        <v>46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 x14ac:dyDescent="0.25">
      <c r="A35" s="32">
        <v>18</v>
      </c>
      <c r="B35" s="24" t="s">
        <v>59</v>
      </c>
      <c r="C35" s="40"/>
      <c r="D35" s="41"/>
      <c r="E35" s="28">
        <f>'4'!J21</f>
        <v>0</v>
      </c>
      <c r="F35" s="31" t="s">
        <v>60</v>
      </c>
      <c r="G35" s="27" t="s">
        <v>46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" customHeight="1" x14ac:dyDescent="0.25">
      <c r="A36" s="32">
        <v>19</v>
      </c>
      <c r="B36" s="24" t="s">
        <v>61</v>
      </c>
      <c r="C36" s="42"/>
      <c r="D36" s="42"/>
      <c r="E36" s="43">
        <f>'6'!E13</f>
        <v>0</v>
      </c>
      <c r="F36" s="23" t="s">
        <v>29</v>
      </c>
      <c r="G36" s="27" t="s">
        <v>62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 x14ac:dyDescent="0.25">
      <c r="A37" s="44"/>
      <c r="B37" s="24"/>
      <c r="C37" s="42"/>
      <c r="D37" s="45"/>
      <c r="E37" s="43"/>
      <c r="F37" s="23"/>
      <c r="G37" s="27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 x14ac:dyDescent="0.25">
      <c r="A38" s="36" t="s">
        <v>63</v>
      </c>
      <c r="B38" s="37" t="s">
        <v>64</v>
      </c>
      <c r="C38" s="42"/>
      <c r="D38" s="45"/>
      <c r="E38" s="43"/>
      <c r="F38" s="23"/>
      <c r="G38" s="27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 x14ac:dyDescent="0.25">
      <c r="A39" s="23">
        <v>20</v>
      </c>
      <c r="B39" s="24" t="s">
        <v>65</v>
      </c>
      <c r="C39" s="43">
        <f>'5'!C13</f>
        <v>10.791969997793956</v>
      </c>
      <c r="D39" s="43">
        <f>'5'!D13</f>
        <v>13.705652232564415</v>
      </c>
      <c r="E39" s="43">
        <f>'5'!E13</f>
        <v>12.234990201318368</v>
      </c>
      <c r="F39" s="23" t="s">
        <v>29</v>
      </c>
      <c r="G39" s="27" t="s">
        <v>66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 x14ac:dyDescent="0.25">
      <c r="A40" s="23">
        <v>21</v>
      </c>
      <c r="B40" s="24" t="s">
        <v>67</v>
      </c>
      <c r="C40" s="43">
        <f>'5'!F13</f>
        <v>0.57798367527024053</v>
      </c>
      <c r="D40" s="43">
        <f>'5'!G13</f>
        <v>0.85435496200368721</v>
      </c>
      <c r="E40" s="43">
        <f>'5'!H13</f>
        <v>0.71485836451095675</v>
      </c>
      <c r="F40" s="23" t="s">
        <v>29</v>
      </c>
      <c r="G40" s="27" t="s">
        <v>66</v>
      </c>
      <c r="H40" s="1"/>
      <c r="I40" s="4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 x14ac:dyDescent="0.25">
      <c r="A41" s="23">
        <v>22</v>
      </c>
      <c r="B41" s="24" t="s">
        <v>68</v>
      </c>
      <c r="C41" s="26">
        <f>'7'!M13</f>
        <v>0</v>
      </c>
      <c r="D41" s="26">
        <f>'7'!N13</f>
        <v>0</v>
      </c>
      <c r="E41" s="26">
        <f>'7'!O13</f>
        <v>0</v>
      </c>
      <c r="F41" s="23" t="s">
        <v>69</v>
      </c>
      <c r="G41" s="27" t="s">
        <v>70</v>
      </c>
      <c r="H41" s="1"/>
      <c r="I41" s="4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 x14ac:dyDescent="0.25">
      <c r="A42" s="23">
        <v>23</v>
      </c>
      <c r="B42" s="24" t="s">
        <v>71</v>
      </c>
      <c r="C42" s="26">
        <f>'7'!P13</f>
        <v>0</v>
      </c>
      <c r="D42" s="26">
        <f>'7'!Q13</f>
        <v>0</v>
      </c>
      <c r="E42" s="26">
        <f>'7'!R13</f>
        <v>0</v>
      </c>
      <c r="F42" s="23" t="s">
        <v>69</v>
      </c>
      <c r="G42" s="27" t="s">
        <v>70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 x14ac:dyDescent="0.25">
      <c r="A43" s="23">
        <v>24</v>
      </c>
      <c r="B43" s="47" t="s">
        <v>72</v>
      </c>
      <c r="C43" s="48"/>
      <c r="D43" s="49"/>
      <c r="E43" s="30">
        <f>'8'!G12</f>
        <v>0</v>
      </c>
      <c r="F43" s="23" t="s">
        <v>29</v>
      </c>
      <c r="G43" s="27" t="s">
        <v>73</v>
      </c>
      <c r="H43" s="1"/>
      <c r="I43" s="4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 x14ac:dyDescent="0.25">
      <c r="A44" s="23">
        <v>25</v>
      </c>
      <c r="B44" s="47" t="s">
        <v>74</v>
      </c>
      <c r="C44" s="50"/>
      <c r="D44" s="51"/>
      <c r="E44" s="30">
        <f>'8'!H12</f>
        <v>0</v>
      </c>
      <c r="F44" s="23" t="s">
        <v>75</v>
      </c>
      <c r="G44" s="27" t="s">
        <v>73</v>
      </c>
      <c r="H44" s="1"/>
      <c r="I44" s="4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 x14ac:dyDescent="0.25">
      <c r="A45" s="23">
        <v>26</v>
      </c>
      <c r="B45" s="47" t="s">
        <v>76</v>
      </c>
      <c r="C45" s="50"/>
      <c r="D45" s="51"/>
      <c r="E45" s="30">
        <f>'8'!I12</f>
        <v>0</v>
      </c>
      <c r="F45" s="23" t="s">
        <v>77</v>
      </c>
      <c r="G45" s="27" t="s">
        <v>73</v>
      </c>
      <c r="H45" s="1"/>
      <c r="I45" s="4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 x14ac:dyDescent="0.25">
      <c r="A46" s="23">
        <v>27</v>
      </c>
      <c r="B46" s="47" t="s">
        <v>78</v>
      </c>
      <c r="C46" s="50"/>
      <c r="D46" s="51"/>
      <c r="E46" s="30" t="s">
        <v>44</v>
      </c>
      <c r="F46" s="23" t="s">
        <v>77</v>
      </c>
      <c r="G46" s="27" t="s">
        <v>73</v>
      </c>
      <c r="H46" s="1"/>
      <c r="I46" s="4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 x14ac:dyDescent="0.25">
      <c r="A47" s="23">
        <v>28</v>
      </c>
      <c r="B47" s="24" t="s">
        <v>79</v>
      </c>
      <c r="C47" s="50"/>
      <c r="D47" s="51"/>
      <c r="E47" s="43">
        <f>'9'!D15</f>
        <v>1</v>
      </c>
      <c r="F47" s="23" t="s">
        <v>29</v>
      </c>
      <c r="G47" s="27" t="s">
        <v>80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 x14ac:dyDescent="0.25">
      <c r="A48" s="23">
        <v>29</v>
      </c>
      <c r="B48" s="24" t="s">
        <v>81</v>
      </c>
      <c r="C48" s="50"/>
      <c r="D48" s="51"/>
      <c r="E48" s="52">
        <f>'10'!D49</f>
        <v>39</v>
      </c>
      <c r="F48" s="23" t="s">
        <v>29</v>
      </c>
      <c r="G48" s="27" t="s">
        <v>82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 x14ac:dyDescent="0.25">
      <c r="A49" s="23">
        <v>30</v>
      </c>
      <c r="B49" s="24" t="s">
        <v>83</v>
      </c>
      <c r="C49" s="50"/>
      <c r="D49" s="51"/>
      <c r="E49" s="52">
        <f>'11'!D15</f>
        <v>1</v>
      </c>
      <c r="F49" s="23" t="s">
        <v>29</v>
      </c>
      <c r="G49" s="53" t="s">
        <v>84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 x14ac:dyDescent="0.25">
      <c r="A50" s="23"/>
      <c r="B50" s="24"/>
      <c r="C50" s="50"/>
      <c r="D50" s="51"/>
      <c r="E50" s="43"/>
      <c r="F50" s="23"/>
      <c r="G50" s="27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 x14ac:dyDescent="0.25">
      <c r="A51" s="44"/>
      <c r="B51" s="34"/>
      <c r="C51" s="54"/>
      <c r="D51" s="55"/>
      <c r="E51" s="55"/>
      <c r="F51" s="23"/>
      <c r="G51" s="27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" customHeight="1" x14ac:dyDescent="0.25">
      <c r="A52" s="36" t="s">
        <v>85</v>
      </c>
      <c r="B52" s="37" t="s">
        <v>86</v>
      </c>
      <c r="C52" s="56"/>
      <c r="D52" s="51"/>
      <c r="E52" s="55"/>
      <c r="F52" s="23"/>
      <c r="G52" s="27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 x14ac:dyDescent="0.25">
      <c r="A53" s="32">
        <v>31</v>
      </c>
      <c r="B53" s="24" t="s">
        <v>87</v>
      </c>
      <c r="C53" s="56"/>
      <c r="D53" s="57"/>
      <c r="E53" s="58">
        <f>'12'!H23</f>
        <v>104</v>
      </c>
      <c r="F53" s="31" t="s">
        <v>88</v>
      </c>
      <c r="G53" s="27" t="s">
        <v>89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 x14ac:dyDescent="0.25">
      <c r="A54" s="32">
        <v>32</v>
      </c>
      <c r="B54" s="24" t="s">
        <v>90</v>
      </c>
      <c r="C54" s="56"/>
      <c r="D54" s="57"/>
      <c r="E54" s="43">
        <f>'12'!E23</f>
        <v>100</v>
      </c>
      <c r="F54" s="31" t="s">
        <v>29</v>
      </c>
      <c r="G54" s="27" t="s">
        <v>89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 x14ac:dyDescent="0.25">
      <c r="A55" s="32">
        <v>33</v>
      </c>
      <c r="B55" s="24" t="s">
        <v>91</v>
      </c>
      <c r="C55" s="56"/>
      <c r="D55" s="57"/>
      <c r="E55" s="43">
        <f>'12'!H24</f>
        <v>4.4444444444444446</v>
      </c>
      <c r="F55" s="31" t="s">
        <v>92</v>
      </c>
      <c r="G55" s="27" t="s">
        <v>89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 x14ac:dyDescent="0.25">
      <c r="A56" s="32">
        <v>34</v>
      </c>
      <c r="B56" s="24" t="s">
        <v>93</v>
      </c>
      <c r="C56" s="56"/>
      <c r="D56" s="57"/>
      <c r="E56" s="58">
        <f>'12'!I23</f>
        <v>16</v>
      </c>
      <c r="F56" s="23" t="s">
        <v>93</v>
      </c>
      <c r="G56" s="27" t="s">
        <v>89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 x14ac:dyDescent="0.25">
      <c r="A57" s="44"/>
      <c r="B57" s="34"/>
      <c r="C57" s="54"/>
      <c r="D57" s="55"/>
      <c r="E57" s="55"/>
      <c r="F57" s="23"/>
      <c r="G57" s="27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 x14ac:dyDescent="0.25">
      <c r="A58" s="36" t="s">
        <v>94</v>
      </c>
      <c r="B58" s="37" t="s">
        <v>95</v>
      </c>
      <c r="C58" s="38"/>
      <c r="D58" s="38"/>
      <c r="E58" s="38"/>
      <c r="F58" s="23"/>
      <c r="G58" s="3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 x14ac:dyDescent="0.25">
      <c r="A59" s="23">
        <v>35</v>
      </c>
      <c r="B59" s="24" t="s">
        <v>96</v>
      </c>
      <c r="C59" s="59">
        <f>'13'!C20</f>
        <v>0</v>
      </c>
      <c r="D59" s="59">
        <f>'13'!D20</f>
        <v>0</v>
      </c>
      <c r="E59" s="59">
        <f>'13'!E20</f>
        <v>0</v>
      </c>
      <c r="F59" s="23" t="s">
        <v>97</v>
      </c>
      <c r="G59" s="27" t="s">
        <v>98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 x14ac:dyDescent="0.25">
      <c r="A60" s="23">
        <v>36</v>
      </c>
      <c r="B60" s="24" t="s">
        <v>99</v>
      </c>
      <c r="C60" s="59">
        <f>'13'!F20</f>
        <v>0</v>
      </c>
      <c r="D60" s="59">
        <f>'13'!G20</f>
        <v>0</v>
      </c>
      <c r="E60" s="59">
        <f>'13'!H20</f>
        <v>0</v>
      </c>
      <c r="F60" s="23" t="s">
        <v>97</v>
      </c>
      <c r="G60" s="27" t="s">
        <v>98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 x14ac:dyDescent="0.25">
      <c r="A61" s="23">
        <v>37</v>
      </c>
      <c r="B61" s="24" t="s">
        <v>100</v>
      </c>
      <c r="C61" s="60"/>
      <c r="D61" s="60"/>
      <c r="E61" s="59">
        <f>'13'!K21</f>
        <v>0</v>
      </c>
      <c r="F61" s="23" t="s">
        <v>101</v>
      </c>
      <c r="G61" s="27" t="s">
        <v>98</v>
      </c>
      <c r="H61" s="1"/>
      <c r="I61" s="4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 x14ac:dyDescent="0.25">
      <c r="A62" s="23">
        <v>38</v>
      </c>
      <c r="B62" s="24" t="s">
        <v>102</v>
      </c>
      <c r="C62" s="59">
        <f>'13'!R20</f>
        <v>0</v>
      </c>
      <c r="D62" s="59">
        <f>'13'!S20</f>
        <v>0</v>
      </c>
      <c r="E62" s="59">
        <f>'13'!T20</f>
        <v>0</v>
      </c>
      <c r="F62" s="23" t="s">
        <v>97</v>
      </c>
      <c r="G62" s="27" t="s">
        <v>98</v>
      </c>
      <c r="H62" s="1"/>
      <c r="I62" s="4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 x14ac:dyDescent="0.25">
      <c r="A63" s="23">
        <v>39</v>
      </c>
      <c r="B63" s="24" t="s">
        <v>103</v>
      </c>
      <c r="C63" s="60"/>
      <c r="D63" s="60"/>
      <c r="E63" s="59">
        <f>'13'!T21</f>
        <v>0</v>
      </c>
      <c r="F63" s="23" t="s">
        <v>101</v>
      </c>
      <c r="G63" s="27" t="s">
        <v>98</v>
      </c>
      <c r="H63" s="1"/>
      <c r="I63" s="4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 x14ac:dyDescent="0.25">
      <c r="A64" s="23">
        <v>40</v>
      </c>
      <c r="B64" s="24" t="s">
        <v>104</v>
      </c>
      <c r="C64" s="60"/>
      <c r="D64" s="59">
        <f>'14'!F25</f>
        <v>0</v>
      </c>
      <c r="E64" s="60"/>
      <c r="F64" s="23" t="s">
        <v>97</v>
      </c>
      <c r="G64" s="27" t="s">
        <v>105</v>
      </c>
      <c r="H64" s="1"/>
      <c r="I64" s="4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 x14ac:dyDescent="0.25">
      <c r="A65" s="23">
        <v>41</v>
      </c>
      <c r="B65" s="24" t="s">
        <v>106</v>
      </c>
      <c r="C65" s="60"/>
      <c r="D65" s="59">
        <f>'14'!F26</f>
        <v>0</v>
      </c>
      <c r="E65" s="60"/>
      <c r="F65" s="23" t="s">
        <v>101</v>
      </c>
      <c r="G65" s="27" t="s">
        <v>105</v>
      </c>
      <c r="H65" s="1"/>
      <c r="I65" s="4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 x14ac:dyDescent="0.25">
      <c r="A66" s="23">
        <v>42</v>
      </c>
      <c r="B66" s="24" t="s">
        <v>107</v>
      </c>
      <c r="C66" s="59">
        <f>'14'!C25</f>
        <v>0</v>
      </c>
      <c r="D66" s="59">
        <f>'14'!D25</f>
        <v>0</v>
      </c>
      <c r="E66" s="59">
        <f>'14'!E25</f>
        <v>0</v>
      </c>
      <c r="F66" s="23" t="s">
        <v>97</v>
      </c>
      <c r="G66" s="27" t="s">
        <v>105</v>
      </c>
      <c r="H66" s="1"/>
      <c r="I66" s="4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 x14ac:dyDescent="0.25">
      <c r="A67" s="23">
        <v>43</v>
      </c>
      <c r="B67" s="24" t="s">
        <v>108</v>
      </c>
      <c r="C67" s="60"/>
      <c r="D67" s="60"/>
      <c r="E67" s="59">
        <f>'14'!E26</f>
        <v>0</v>
      </c>
      <c r="F67" s="23" t="s">
        <v>101</v>
      </c>
      <c r="G67" s="27" t="s">
        <v>105</v>
      </c>
      <c r="H67" s="1"/>
      <c r="I67" s="4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 x14ac:dyDescent="0.25">
      <c r="A68" s="23">
        <v>44</v>
      </c>
      <c r="B68" s="24" t="s">
        <v>109</v>
      </c>
      <c r="C68" s="59">
        <f>'15'!C19</f>
        <v>0</v>
      </c>
      <c r="D68" s="59">
        <f>'15'!D19</f>
        <v>0</v>
      </c>
      <c r="E68" s="59">
        <f>'15'!E19</f>
        <v>0</v>
      </c>
      <c r="F68" s="23" t="s">
        <v>97</v>
      </c>
      <c r="G68" s="27" t="s">
        <v>110</v>
      </c>
      <c r="H68" s="1"/>
      <c r="I68" s="4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 x14ac:dyDescent="0.25">
      <c r="A69" s="23">
        <v>45</v>
      </c>
      <c r="B69" s="24" t="s">
        <v>111</v>
      </c>
      <c r="C69" s="59">
        <f>'15'!F19</f>
        <v>0</v>
      </c>
      <c r="D69" s="59">
        <f>'15'!G19</f>
        <v>0</v>
      </c>
      <c r="E69" s="59">
        <f>'15'!H19</f>
        <v>0</v>
      </c>
      <c r="F69" s="23" t="s">
        <v>97</v>
      </c>
      <c r="G69" s="27" t="s">
        <v>110</v>
      </c>
      <c r="H69" s="1"/>
      <c r="I69" s="4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 x14ac:dyDescent="0.25">
      <c r="A70" s="23">
        <v>46</v>
      </c>
      <c r="B70" s="24" t="s">
        <v>112</v>
      </c>
      <c r="C70" s="59">
        <f>'15'!I19</f>
        <v>0</v>
      </c>
      <c r="D70" s="59">
        <f>'15'!J19</f>
        <v>0</v>
      </c>
      <c r="E70" s="59">
        <f>'15'!K19</f>
        <v>0</v>
      </c>
      <c r="F70" s="23" t="s">
        <v>97</v>
      </c>
      <c r="G70" s="27" t="s">
        <v>110</v>
      </c>
      <c r="H70" s="1"/>
      <c r="I70" s="4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 x14ac:dyDescent="0.25">
      <c r="A71" s="23">
        <v>47</v>
      </c>
      <c r="B71" s="24" t="s">
        <v>113</v>
      </c>
      <c r="C71" s="59">
        <f>'16'!C18</f>
        <v>0</v>
      </c>
      <c r="D71" s="59">
        <f>'16'!D18</f>
        <v>0</v>
      </c>
      <c r="E71" s="59">
        <f>'16'!E18</f>
        <v>0</v>
      </c>
      <c r="F71" s="23" t="s">
        <v>97</v>
      </c>
      <c r="G71" s="27" t="s">
        <v>114</v>
      </c>
      <c r="H71" s="1"/>
      <c r="I71" s="4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 x14ac:dyDescent="0.25">
      <c r="A72" s="23">
        <v>48</v>
      </c>
      <c r="B72" s="24" t="s">
        <v>115</v>
      </c>
      <c r="C72" s="59">
        <f>'16'!F18</f>
        <v>0</v>
      </c>
      <c r="D72" s="59">
        <f>'16'!G18</f>
        <v>0</v>
      </c>
      <c r="E72" s="59">
        <f>'16'!H18</f>
        <v>0</v>
      </c>
      <c r="F72" s="23" t="s">
        <v>97</v>
      </c>
      <c r="G72" s="27" t="s">
        <v>114</v>
      </c>
      <c r="H72" s="1"/>
      <c r="I72" s="4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 x14ac:dyDescent="0.25">
      <c r="A73" s="23">
        <v>49</v>
      </c>
      <c r="B73" s="24" t="s">
        <v>116</v>
      </c>
      <c r="C73" s="59">
        <f>'16'!I18</f>
        <v>0</v>
      </c>
      <c r="D73" s="59">
        <f>'16'!J18</f>
        <v>0</v>
      </c>
      <c r="E73" s="59">
        <f>'16'!K18</f>
        <v>0</v>
      </c>
      <c r="F73" s="23" t="s">
        <v>97</v>
      </c>
      <c r="G73" s="27" t="s">
        <v>114</v>
      </c>
      <c r="H73" s="1"/>
      <c r="I73" s="4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 x14ac:dyDescent="0.25">
      <c r="A74" s="23">
        <v>50</v>
      </c>
      <c r="B74" s="24" t="s">
        <v>117</v>
      </c>
      <c r="C74" s="59">
        <f>'16'!L18</f>
        <v>0</v>
      </c>
      <c r="D74" s="59">
        <f>'16'!M18</f>
        <v>0</v>
      </c>
      <c r="E74" s="59">
        <f>'16'!N18</f>
        <v>0</v>
      </c>
      <c r="F74" s="23" t="s">
        <v>97</v>
      </c>
      <c r="G74" s="27" t="s">
        <v>114</v>
      </c>
      <c r="H74" s="1"/>
      <c r="I74" s="4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 x14ac:dyDescent="0.25">
      <c r="A75" s="23">
        <v>51</v>
      </c>
      <c r="B75" s="24" t="s">
        <v>118</v>
      </c>
      <c r="C75" s="59">
        <f>'17'!C22</f>
        <v>0</v>
      </c>
      <c r="D75" s="59">
        <f>'17'!D22</f>
        <v>0</v>
      </c>
      <c r="E75" s="59">
        <f>'17'!E22</f>
        <v>0</v>
      </c>
      <c r="F75" s="23" t="s">
        <v>97</v>
      </c>
      <c r="G75" s="27" t="s">
        <v>119</v>
      </c>
      <c r="H75" s="1"/>
      <c r="I75" s="4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 x14ac:dyDescent="0.25">
      <c r="A76" s="23">
        <v>52</v>
      </c>
      <c r="B76" s="24" t="s">
        <v>120</v>
      </c>
      <c r="C76" s="59">
        <f>'17'!F22</f>
        <v>0</v>
      </c>
      <c r="D76" s="59">
        <f>'17'!G22</f>
        <v>0</v>
      </c>
      <c r="E76" s="59">
        <f>'17'!H22</f>
        <v>0</v>
      </c>
      <c r="F76" s="23" t="s">
        <v>97</v>
      </c>
      <c r="G76" s="27" t="s">
        <v>119</v>
      </c>
      <c r="H76" s="1"/>
      <c r="I76" s="4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 x14ac:dyDescent="0.25">
      <c r="A77" s="23">
        <v>53</v>
      </c>
      <c r="B77" s="24" t="s">
        <v>121</v>
      </c>
      <c r="C77" s="59">
        <f>'17'!I22</f>
        <v>0</v>
      </c>
      <c r="D77" s="59">
        <f>'17'!J22</f>
        <v>0</v>
      </c>
      <c r="E77" s="59">
        <f>'17'!K22</f>
        <v>0</v>
      </c>
      <c r="F77" s="23" t="s">
        <v>97</v>
      </c>
      <c r="G77" s="27" t="s">
        <v>119</v>
      </c>
      <c r="H77" s="1"/>
      <c r="I77" s="4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 x14ac:dyDescent="0.25">
      <c r="A78" s="33"/>
      <c r="B78" s="34"/>
      <c r="C78" s="55"/>
      <c r="D78" s="55"/>
      <c r="E78" s="55"/>
      <c r="F78" s="23"/>
      <c r="G78" s="27"/>
      <c r="H78" s="1"/>
      <c r="I78" s="4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 x14ac:dyDescent="0.25">
      <c r="A79" s="36" t="s">
        <v>122</v>
      </c>
      <c r="B79" s="37" t="s">
        <v>123</v>
      </c>
      <c r="C79" s="54"/>
      <c r="D79" s="54"/>
      <c r="E79" s="54"/>
      <c r="F79" s="23"/>
      <c r="G79" s="39"/>
      <c r="H79" s="1"/>
      <c r="I79" s="6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 x14ac:dyDescent="0.25">
      <c r="A80" s="23">
        <v>54</v>
      </c>
      <c r="B80" s="24" t="s">
        <v>124</v>
      </c>
      <c r="C80" s="56"/>
      <c r="D80" s="57"/>
      <c r="E80" s="30">
        <f>'19'!D19</f>
        <v>0.65871637270621775</v>
      </c>
      <c r="F80" s="23" t="s">
        <v>29</v>
      </c>
      <c r="G80" s="27" t="s">
        <v>125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 x14ac:dyDescent="0.25">
      <c r="A81" s="23">
        <v>55</v>
      </c>
      <c r="B81" s="24" t="s">
        <v>126</v>
      </c>
      <c r="C81" s="56"/>
      <c r="D81" s="57"/>
      <c r="E81" s="62">
        <f>'20'!C34</f>
        <v>3658291440</v>
      </c>
      <c r="F81" s="31" t="s">
        <v>127</v>
      </c>
      <c r="G81" s="27" t="s">
        <v>128</v>
      </c>
      <c r="H81" s="1"/>
      <c r="I81" s="4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 x14ac:dyDescent="0.25">
      <c r="A82" s="23">
        <v>56</v>
      </c>
      <c r="B82" s="24" t="s">
        <v>129</v>
      </c>
      <c r="C82" s="56"/>
      <c r="D82" s="57"/>
      <c r="E82" s="43">
        <f>'20'!D36</f>
        <v>0.13012516838189961</v>
      </c>
      <c r="F82" s="23" t="s">
        <v>29</v>
      </c>
      <c r="G82" s="27" t="s">
        <v>128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 x14ac:dyDescent="0.25">
      <c r="A83" s="23">
        <v>57</v>
      </c>
      <c r="B83" s="24" t="s">
        <v>130</v>
      </c>
      <c r="C83" s="56"/>
      <c r="D83" s="57"/>
      <c r="E83" s="62">
        <f>'20'!C37</f>
        <v>72327291.526835337</v>
      </c>
      <c r="F83" s="23" t="s">
        <v>127</v>
      </c>
      <c r="G83" s="27" t="s">
        <v>128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 x14ac:dyDescent="0.25">
      <c r="A84" s="33"/>
      <c r="B84" s="34"/>
      <c r="C84" s="54"/>
      <c r="D84" s="55"/>
      <c r="E84" s="55"/>
      <c r="F84" s="23"/>
      <c r="G84" s="27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 x14ac:dyDescent="0.25">
      <c r="A85" s="36" t="s">
        <v>131</v>
      </c>
      <c r="B85" s="37" t="s">
        <v>132</v>
      </c>
      <c r="C85" s="54"/>
      <c r="D85" s="54"/>
      <c r="E85" s="54"/>
      <c r="F85" s="23"/>
      <c r="G85" s="39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 x14ac:dyDescent="0.25">
      <c r="A86" s="36" t="s">
        <v>133</v>
      </c>
      <c r="B86" s="37" t="s">
        <v>134</v>
      </c>
      <c r="C86" s="54"/>
      <c r="D86" s="54"/>
      <c r="E86" s="54"/>
      <c r="F86" s="23"/>
      <c r="G86" s="39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 x14ac:dyDescent="0.25">
      <c r="A87" s="23">
        <v>58</v>
      </c>
      <c r="B87" s="24" t="s">
        <v>135</v>
      </c>
      <c r="C87" s="63">
        <v>208</v>
      </c>
      <c r="D87" s="63">
        <v>204</v>
      </c>
      <c r="E87" s="63">
        <v>412</v>
      </c>
      <c r="F87" s="23" t="s">
        <v>97</v>
      </c>
      <c r="G87" s="27" t="s">
        <v>136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 x14ac:dyDescent="0.25">
      <c r="A88" s="23">
        <v>59</v>
      </c>
      <c r="B88" s="24" t="s">
        <v>137</v>
      </c>
      <c r="C88" s="64">
        <v>1</v>
      </c>
      <c r="D88" s="30">
        <v>5</v>
      </c>
      <c r="E88" s="30">
        <v>6</v>
      </c>
      <c r="F88" s="23" t="s">
        <v>138</v>
      </c>
      <c r="G88" s="27" t="s">
        <v>136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 x14ac:dyDescent="0.25">
      <c r="A89" s="23">
        <v>60</v>
      </c>
      <c r="B89" s="24" t="s">
        <v>139</v>
      </c>
      <c r="C89" s="65"/>
      <c r="D89" s="66">
        <f>'22'!H22</f>
        <v>0</v>
      </c>
      <c r="E89" s="65"/>
      <c r="F89" s="23" t="s">
        <v>140</v>
      </c>
      <c r="G89" s="27" t="s">
        <v>136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 x14ac:dyDescent="0.25">
      <c r="A90" s="23">
        <v>61</v>
      </c>
      <c r="B90" s="24" t="s">
        <v>141</v>
      </c>
      <c r="C90" s="65"/>
      <c r="D90" s="66">
        <v>0</v>
      </c>
      <c r="E90" s="65"/>
      <c r="F90" s="23" t="s">
        <v>142</v>
      </c>
      <c r="G90" s="27" t="s">
        <v>136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 x14ac:dyDescent="0.25">
      <c r="A91" s="23">
        <v>62</v>
      </c>
      <c r="B91" s="24" t="s">
        <v>143</v>
      </c>
      <c r="C91" s="50"/>
      <c r="D91" s="30">
        <v>119.6</v>
      </c>
      <c r="E91" s="29"/>
      <c r="F91" s="23" t="s">
        <v>29</v>
      </c>
      <c r="G91" s="27" t="s">
        <v>144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 x14ac:dyDescent="0.25">
      <c r="A92" s="23">
        <v>63</v>
      </c>
      <c r="B92" s="24" t="s">
        <v>145</v>
      </c>
      <c r="C92" s="50"/>
      <c r="D92" s="30">
        <v>104</v>
      </c>
      <c r="E92" s="29"/>
      <c r="F92" s="23" t="s">
        <v>29</v>
      </c>
      <c r="G92" s="27" t="s">
        <v>144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 x14ac:dyDescent="0.25">
      <c r="A93" s="23">
        <v>64</v>
      </c>
      <c r="B93" s="24" t="s">
        <v>146</v>
      </c>
      <c r="C93" s="50"/>
      <c r="D93" s="30">
        <v>100</v>
      </c>
      <c r="E93" s="29"/>
      <c r="F93" s="23" t="s">
        <v>29</v>
      </c>
      <c r="G93" s="27" t="s">
        <v>144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 x14ac:dyDescent="0.25">
      <c r="A94" s="23">
        <v>65</v>
      </c>
      <c r="B94" s="24" t="s">
        <v>147</v>
      </c>
      <c r="C94" s="50"/>
      <c r="D94" s="30">
        <v>100</v>
      </c>
      <c r="E94" s="29"/>
      <c r="F94" s="23" t="s">
        <v>29</v>
      </c>
      <c r="G94" s="27" t="s">
        <v>144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 x14ac:dyDescent="0.25">
      <c r="A95" s="23">
        <v>66</v>
      </c>
      <c r="B95" s="24" t="s">
        <v>148</v>
      </c>
      <c r="C95" s="50"/>
      <c r="D95" s="30">
        <v>100</v>
      </c>
      <c r="E95" s="29"/>
      <c r="F95" s="23" t="s">
        <v>29</v>
      </c>
      <c r="G95" s="27" t="s">
        <v>144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 x14ac:dyDescent="0.25">
      <c r="A96" s="23">
        <v>67</v>
      </c>
      <c r="B96" s="24" t="s">
        <v>149</v>
      </c>
      <c r="C96" s="50"/>
      <c r="D96" s="30">
        <v>100</v>
      </c>
      <c r="E96" s="29"/>
      <c r="F96" s="23" t="s">
        <v>29</v>
      </c>
      <c r="G96" s="27" t="s">
        <v>144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 x14ac:dyDescent="0.25">
      <c r="A97" s="23">
        <v>68</v>
      </c>
      <c r="B97" s="24" t="s">
        <v>150</v>
      </c>
      <c r="C97" s="51"/>
      <c r="D97" s="30">
        <f>'25'!P13</f>
        <v>140.33742331288343</v>
      </c>
      <c r="E97" s="29"/>
      <c r="F97" s="23" t="s">
        <v>29</v>
      </c>
      <c r="G97" s="27" t="s">
        <v>144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 x14ac:dyDescent="0.25">
      <c r="A98" s="23">
        <v>69</v>
      </c>
      <c r="B98" s="24" t="s">
        <v>151</v>
      </c>
      <c r="C98" s="50"/>
      <c r="D98" s="30">
        <v>101.9</v>
      </c>
      <c r="E98" s="29"/>
      <c r="F98" s="23" t="s">
        <v>29</v>
      </c>
      <c r="G98" s="27" t="s">
        <v>152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 x14ac:dyDescent="0.25">
      <c r="A99" s="23">
        <v>70</v>
      </c>
      <c r="B99" s="24" t="s">
        <v>153</v>
      </c>
      <c r="C99" s="50"/>
      <c r="D99" s="30">
        <v>101.9</v>
      </c>
      <c r="E99" s="29"/>
      <c r="F99" s="23" t="s">
        <v>29</v>
      </c>
      <c r="G99" s="27" t="s">
        <v>152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 x14ac:dyDescent="0.25">
      <c r="A100" s="23">
        <v>71</v>
      </c>
      <c r="B100" s="24" t="s">
        <v>154</v>
      </c>
      <c r="C100" s="50"/>
      <c r="D100" s="30">
        <v>45</v>
      </c>
      <c r="E100" s="29"/>
      <c r="F100" s="23" t="s">
        <v>29</v>
      </c>
      <c r="G100" s="27" t="s">
        <v>155</v>
      </c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 x14ac:dyDescent="0.25">
      <c r="A101" s="23">
        <v>72</v>
      </c>
      <c r="B101" s="24" t="s">
        <v>156</v>
      </c>
      <c r="C101" s="51"/>
      <c r="D101" s="29"/>
      <c r="E101" s="30">
        <f>'29'!V23</f>
        <v>71.035506336339765</v>
      </c>
      <c r="F101" s="23" t="s">
        <v>29</v>
      </c>
      <c r="G101" s="27" t="s">
        <v>157</v>
      </c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 x14ac:dyDescent="0.25">
      <c r="A102" s="23">
        <v>73</v>
      </c>
      <c r="B102" s="24" t="s">
        <v>158</v>
      </c>
      <c r="C102" s="51"/>
      <c r="D102" s="29"/>
      <c r="E102" s="30">
        <f>'31'!V23</f>
        <v>100</v>
      </c>
      <c r="F102" s="23" t="s">
        <v>29</v>
      </c>
      <c r="G102" s="27" t="s">
        <v>159</v>
      </c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 x14ac:dyDescent="0.25">
      <c r="A103" s="33"/>
      <c r="B103" s="34"/>
      <c r="C103" s="38"/>
      <c r="D103" s="38"/>
      <c r="E103" s="38"/>
      <c r="F103" s="23"/>
      <c r="G103" s="27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 x14ac:dyDescent="0.25">
      <c r="A104" s="36" t="s">
        <v>160</v>
      </c>
      <c r="B104" s="37" t="s">
        <v>161</v>
      </c>
      <c r="C104" s="54"/>
      <c r="D104" s="54"/>
      <c r="E104" s="54"/>
      <c r="F104" s="23"/>
      <c r="G104" s="39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 x14ac:dyDescent="0.25">
      <c r="A105" s="23">
        <v>74</v>
      </c>
      <c r="B105" s="24" t="s">
        <v>162</v>
      </c>
      <c r="C105" s="28">
        <v>3</v>
      </c>
      <c r="D105" s="28">
        <v>4</v>
      </c>
      <c r="E105" s="28">
        <v>7</v>
      </c>
      <c r="F105" s="23" t="s">
        <v>163</v>
      </c>
      <c r="G105" s="27" t="s">
        <v>164</v>
      </c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 x14ac:dyDescent="0.25">
      <c r="A106" s="23">
        <v>75</v>
      </c>
      <c r="B106" s="24" t="s">
        <v>165</v>
      </c>
      <c r="C106" s="30">
        <v>1</v>
      </c>
      <c r="D106" s="30">
        <v>4</v>
      </c>
      <c r="E106" s="30">
        <v>5</v>
      </c>
      <c r="F106" s="23" t="s">
        <v>138</v>
      </c>
      <c r="G106" s="27" t="s">
        <v>164</v>
      </c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 x14ac:dyDescent="0.25">
      <c r="A107" s="23">
        <v>76</v>
      </c>
      <c r="B107" s="24" t="s">
        <v>166</v>
      </c>
      <c r="C107" s="28">
        <v>0</v>
      </c>
      <c r="D107" s="28">
        <v>1</v>
      </c>
      <c r="E107" s="28">
        <v>1</v>
      </c>
      <c r="F107" s="23" t="s">
        <v>167</v>
      </c>
      <c r="G107" s="27" t="s">
        <v>164</v>
      </c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 x14ac:dyDescent="0.25">
      <c r="A108" s="23">
        <v>77</v>
      </c>
      <c r="B108" s="24" t="s">
        <v>168</v>
      </c>
      <c r="C108" s="30">
        <v>0</v>
      </c>
      <c r="D108" s="30">
        <v>1</v>
      </c>
      <c r="E108" s="30">
        <v>1</v>
      </c>
      <c r="F108" s="23" t="s">
        <v>138</v>
      </c>
      <c r="G108" s="27" t="s">
        <v>164</v>
      </c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 x14ac:dyDescent="0.25">
      <c r="A109" s="23">
        <v>78</v>
      </c>
      <c r="B109" s="24" t="s">
        <v>169</v>
      </c>
      <c r="C109" s="28">
        <f>'34'!H24</f>
        <v>0</v>
      </c>
      <c r="D109" s="28">
        <f>'34'!M24</f>
        <v>1</v>
      </c>
      <c r="E109" s="28">
        <f>'34'!R24</f>
        <v>1</v>
      </c>
      <c r="F109" s="23" t="s">
        <v>170</v>
      </c>
      <c r="G109" s="27" t="s">
        <v>164</v>
      </c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 x14ac:dyDescent="0.25">
      <c r="A110" s="23">
        <v>79</v>
      </c>
      <c r="B110" s="24" t="s">
        <v>171</v>
      </c>
      <c r="C110" s="30">
        <v>0</v>
      </c>
      <c r="D110" s="30">
        <f>'34'!M25</f>
        <v>0</v>
      </c>
      <c r="E110" s="30">
        <v>0</v>
      </c>
      <c r="F110" s="23" t="s">
        <v>138</v>
      </c>
      <c r="G110" s="27" t="s">
        <v>164</v>
      </c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 x14ac:dyDescent="0.25">
      <c r="A111" s="23">
        <v>80</v>
      </c>
      <c r="B111" s="24" t="s">
        <v>172</v>
      </c>
      <c r="C111" s="30">
        <v>100</v>
      </c>
      <c r="D111" s="30">
        <v>100</v>
      </c>
      <c r="E111" s="30">
        <v>100</v>
      </c>
      <c r="F111" s="23" t="s">
        <v>29</v>
      </c>
      <c r="G111" s="27" t="s">
        <v>173</v>
      </c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 x14ac:dyDescent="0.25">
      <c r="A112" s="23">
        <v>81</v>
      </c>
      <c r="B112" s="24" t="s">
        <v>174</v>
      </c>
      <c r="C112" s="30">
        <v>3.6</v>
      </c>
      <c r="D112" s="30">
        <v>2.1</v>
      </c>
      <c r="E112" s="30">
        <v>5.7</v>
      </c>
      <c r="F112" s="23" t="s">
        <v>29</v>
      </c>
      <c r="G112" s="27" t="s">
        <v>173</v>
      </c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 x14ac:dyDescent="0.25">
      <c r="A113" s="23">
        <v>82</v>
      </c>
      <c r="B113" s="24" t="s">
        <v>175</v>
      </c>
      <c r="C113" s="30">
        <v>50</v>
      </c>
      <c r="D113" s="30">
        <v>51.2</v>
      </c>
      <c r="E113" s="30">
        <v>101.2</v>
      </c>
      <c r="F113" s="23" t="s">
        <v>29</v>
      </c>
      <c r="G113" s="27" t="s">
        <v>176</v>
      </c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 x14ac:dyDescent="0.25">
      <c r="A114" s="23">
        <v>83</v>
      </c>
      <c r="B114" s="24" t="s">
        <v>177</v>
      </c>
      <c r="C114" s="30">
        <v>50.5</v>
      </c>
      <c r="D114" s="30">
        <v>49.5</v>
      </c>
      <c r="E114" s="30">
        <v>100</v>
      </c>
      <c r="F114" s="23" t="s">
        <v>29</v>
      </c>
      <c r="G114" s="27" t="s">
        <v>176</v>
      </c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 x14ac:dyDescent="0.25">
      <c r="A115" s="23">
        <v>84</v>
      </c>
      <c r="B115" s="24" t="s">
        <v>178</v>
      </c>
      <c r="C115" s="29"/>
      <c r="D115" s="29"/>
      <c r="E115" s="30">
        <f>'39'!I23</f>
        <v>86.614173228346459</v>
      </c>
      <c r="F115" s="23" t="s">
        <v>29</v>
      </c>
      <c r="G115" s="27" t="s">
        <v>179</v>
      </c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 x14ac:dyDescent="0.25">
      <c r="A116" s="23">
        <v>85</v>
      </c>
      <c r="B116" s="24" t="s">
        <v>180</v>
      </c>
      <c r="C116" s="30">
        <v>50.5</v>
      </c>
      <c r="D116" s="30">
        <v>45.5</v>
      </c>
      <c r="E116" s="30">
        <v>100</v>
      </c>
      <c r="F116" s="23" t="s">
        <v>29</v>
      </c>
      <c r="G116" s="27" t="s">
        <v>181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 x14ac:dyDescent="0.25">
      <c r="A117" s="23">
        <v>86</v>
      </c>
      <c r="B117" s="24" t="s">
        <v>182</v>
      </c>
      <c r="C117" s="29"/>
      <c r="D117" s="29"/>
      <c r="E117" s="30">
        <f>'41'!F23</f>
        <v>100</v>
      </c>
      <c r="F117" s="23" t="s">
        <v>29</v>
      </c>
      <c r="G117" s="27" t="s">
        <v>183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 x14ac:dyDescent="0.25">
      <c r="A118" s="23">
        <v>87</v>
      </c>
      <c r="B118" s="24" t="s">
        <v>184</v>
      </c>
      <c r="C118" s="30">
        <f>'43'!T14</f>
        <v>0</v>
      </c>
      <c r="D118" s="30">
        <f>'43'!V14</f>
        <v>0</v>
      </c>
      <c r="E118" s="30">
        <f>'43'!X14</f>
        <v>82.890365448504994</v>
      </c>
      <c r="F118" s="23" t="s">
        <v>29</v>
      </c>
      <c r="G118" s="27" t="s">
        <v>185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 x14ac:dyDescent="0.25">
      <c r="A119" s="23">
        <v>88</v>
      </c>
      <c r="B119" s="24" t="s">
        <v>186</v>
      </c>
      <c r="C119" s="30">
        <f>'43'!Z14</f>
        <v>0</v>
      </c>
      <c r="D119" s="30">
        <f>'43'!AB14</f>
        <v>0</v>
      </c>
      <c r="E119" s="30">
        <f>'43'!AD14</f>
        <v>80.066445182724252</v>
      </c>
      <c r="F119" s="23" t="s">
        <v>29</v>
      </c>
      <c r="G119" s="27" t="s">
        <v>185</v>
      </c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 x14ac:dyDescent="0.25">
      <c r="A120" s="23">
        <v>89</v>
      </c>
      <c r="B120" s="67" t="s">
        <v>187</v>
      </c>
      <c r="C120" s="29"/>
      <c r="D120" s="29"/>
      <c r="E120" s="68">
        <f>'45'!L23</f>
        <v>100</v>
      </c>
      <c r="F120" s="69" t="s">
        <v>29</v>
      </c>
      <c r="G120" s="27" t="s">
        <v>188</v>
      </c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 x14ac:dyDescent="0.25">
      <c r="A121" s="23">
        <v>90</v>
      </c>
      <c r="B121" s="24" t="s">
        <v>189</v>
      </c>
      <c r="C121" s="29"/>
      <c r="D121" s="29"/>
      <c r="E121" s="30">
        <f>'45'!I23</f>
        <v>100</v>
      </c>
      <c r="F121" s="23" t="s">
        <v>29</v>
      </c>
      <c r="G121" s="27" t="s">
        <v>188</v>
      </c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 x14ac:dyDescent="0.25">
      <c r="A122" s="23">
        <v>91</v>
      </c>
      <c r="B122" s="24" t="s">
        <v>190</v>
      </c>
      <c r="C122" s="29"/>
      <c r="D122" s="29"/>
      <c r="E122" s="30">
        <f>'45'!L23</f>
        <v>100</v>
      </c>
      <c r="F122" s="23" t="s">
        <v>29</v>
      </c>
      <c r="G122" s="27" t="s">
        <v>188</v>
      </c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 x14ac:dyDescent="0.25">
      <c r="A123" s="23">
        <v>92</v>
      </c>
      <c r="B123" s="24" t="s">
        <v>191</v>
      </c>
      <c r="C123" s="29"/>
      <c r="D123" s="29"/>
      <c r="E123" s="30">
        <v>100</v>
      </c>
      <c r="F123" s="23" t="s">
        <v>29</v>
      </c>
      <c r="G123" s="27" t="s">
        <v>192</v>
      </c>
      <c r="H123" s="2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 x14ac:dyDescent="0.25">
      <c r="A124" s="23">
        <v>93</v>
      </c>
      <c r="B124" s="24" t="s">
        <v>193</v>
      </c>
      <c r="C124" s="29"/>
      <c r="D124" s="29"/>
      <c r="E124" s="30">
        <v>100</v>
      </c>
      <c r="F124" s="23" t="s">
        <v>29</v>
      </c>
      <c r="G124" s="27" t="s">
        <v>192</v>
      </c>
      <c r="H124" s="2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 x14ac:dyDescent="0.25">
      <c r="A125" s="23">
        <v>94</v>
      </c>
      <c r="B125" s="24" t="s">
        <v>194</v>
      </c>
      <c r="C125" s="30">
        <f>'47'!J24</f>
        <v>96.199095022624434</v>
      </c>
      <c r="D125" s="30">
        <f>'47'!K24</f>
        <v>92.870905587668602</v>
      </c>
      <c r="E125" s="30">
        <f>'47'!L24</f>
        <v>94.58702753149791</v>
      </c>
      <c r="F125" s="23" t="s">
        <v>29</v>
      </c>
      <c r="G125" s="27" t="s">
        <v>195</v>
      </c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 x14ac:dyDescent="0.25">
      <c r="A126" s="23">
        <v>95</v>
      </c>
      <c r="B126" s="24" t="s">
        <v>196</v>
      </c>
      <c r="C126" s="29"/>
      <c r="D126" s="29"/>
      <c r="E126" s="30">
        <f>'48'!F22</f>
        <v>10.789350770667912</v>
      </c>
      <c r="F126" s="23" t="s">
        <v>29</v>
      </c>
      <c r="G126" s="27" t="s">
        <v>197</v>
      </c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 x14ac:dyDescent="0.25">
      <c r="A127" s="23">
        <v>96</v>
      </c>
      <c r="B127" s="24" t="s">
        <v>198</v>
      </c>
      <c r="C127" s="29"/>
      <c r="D127" s="29"/>
      <c r="E127" s="30">
        <f>'48'!I22</f>
        <v>9.0144792153199447</v>
      </c>
      <c r="F127" s="23" t="s">
        <v>29</v>
      </c>
      <c r="G127" s="27" t="s">
        <v>197</v>
      </c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 x14ac:dyDescent="0.25">
      <c r="A128" s="23">
        <v>97</v>
      </c>
      <c r="B128" s="24" t="s">
        <v>199</v>
      </c>
      <c r="C128" s="29"/>
      <c r="D128" s="29"/>
      <c r="E128" s="30">
        <f>'48'!L22</f>
        <v>4.7174217655301263</v>
      </c>
      <c r="F128" s="23" t="s">
        <v>29</v>
      </c>
      <c r="G128" s="27" t="s">
        <v>197</v>
      </c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 x14ac:dyDescent="0.25">
      <c r="A129" s="23">
        <v>98</v>
      </c>
      <c r="B129" s="24" t="s">
        <v>200</v>
      </c>
      <c r="C129" s="29"/>
      <c r="D129" s="29"/>
      <c r="E129" s="30">
        <f>'48'!N22</f>
        <v>0.18682858477347034</v>
      </c>
      <c r="F129" s="23" t="s">
        <v>29</v>
      </c>
      <c r="G129" s="27" t="s">
        <v>197</v>
      </c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6.5" customHeight="1" x14ac:dyDescent="0.25">
      <c r="A130" s="23">
        <v>99</v>
      </c>
      <c r="B130" s="70" t="s">
        <v>201</v>
      </c>
      <c r="C130" s="29"/>
      <c r="D130" s="29"/>
      <c r="E130" s="43">
        <f>'49'!F13</f>
        <v>100</v>
      </c>
      <c r="F130" s="23" t="s">
        <v>29</v>
      </c>
      <c r="G130" s="27" t="s">
        <v>202</v>
      </c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 x14ac:dyDescent="0.25">
      <c r="A131" s="23">
        <v>100</v>
      </c>
      <c r="B131" s="70" t="s">
        <v>203</v>
      </c>
      <c r="C131" s="29"/>
      <c r="D131" s="29"/>
      <c r="E131" s="43">
        <f>'49'!I13</f>
        <v>100</v>
      </c>
      <c r="F131" s="23" t="s">
        <v>29</v>
      </c>
      <c r="G131" s="27" t="s">
        <v>202</v>
      </c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 x14ac:dyDescent="0.25">
      <c r="A132" s="23">
        <v>101</v>
      </c>
      <c r="B132" s="70" t="s">
        <v>204</v>
      </c>
      <c r="C132" s="29"/>
      <c r="D132" s="29"/>
      <c r="E132" s="43">
        <f>'49'!L13</f>
        <v>100</v>
      </c>
      <c r="F132" s="23" t="s">
        <v>29</v>
      </c>
      <c r="G132" s="27" t="s">
        <v>202</v>
      </c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 x14ac:dyDescent="0.25">
      <c r="A133" s="23">
        <v>102</v>
      </c>
      <c r="B133" s="70" t="s">
        <v>205</v>
      </c>
      <c r="C133" s="29"/>
      <c r="D133" s="29"/>
      <c r="E133" s="43">
        <f>'49'!O13</f>
        <v>23.544973544973544</v>
      </c>
      <c r="F133" s="23" t="s">
        <v>29</v>
      </c>
      <c r="G133" s="27" t="s">
        <v>202</v>
      </c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 x14ac:dyDescent="0.25">
      <c r="A134" s="23"/>
      <c r="B134" s="70"/>
      <c r="C134" s="30"/>
      <c r="D134" s="30"/>
      <c r="E134" s="43"/>
      <c r="F134" s="23"/>
      <c r="G134" s="27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 x14ac:dyDescent="0.25">
      <c r="A135" s="36" t="s">
        <v>206</v>
      </c>
      <c r="B135" s="37" t="s">
        <v>207</v>
      </c>
      <c r="C135" s="30"/>
      <c r="D135" s="30"/>
      <c r="E135" s="43"/>
      <c r="F135" s="23"/>
      <c r="G135" s="27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 x14ac:dyDescent="0.25">
      <c r="A136" s="23">
        <v>103</v>
      </c>
      <c r="B136" s="24" t="s">
        <v>208</v>
      </c>
      <c r="C136" s="30">
        <f>'52'!H24</f>
        <v>100</v>
      </c>
      <c r="D136" s="30">
        <f>'52'!J24</f>
        <v>100</v>
      </c>
      <c r="E136" s="30">
        <f>'52'!L24</f>
        <v>100</v>
      </c>
      <c r="F136" s="23" t="s">
        <v>29</v>
      </c>
      <c r="G136" s="27" t="s">
        <v>209</v>
      </c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 x14ac:dyDescent="0.25">
      <c r="A137" s="23">
        <v>104</v>
      </c>
      <c r="B137" s="24" t="s">
        <v>210</v>
      </c>
      <c r="C137" s="30">
        <f>'53'!H23</f>
        <v>100</v>
      </c>
      <c r="D137" s="30">
        <f>'53'!J23</f>
        <v>100</v>
      </c>
      <c r="E137" s="30">
        <f>'53'!L23</f>
        <v>100</v>
      </c>
      <c r="F137" s="23" t="s">
        <v>29</v>
      </c>
      <c r="G137" s="27" t="s">
        <v>211</v>
      </c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 x14ac:dyDescent="0.25">
      <c r="A138" s="23">
        <v>105</v>
      </c>
      <c r="B138" s="24" t="s">
        <v>212</v>
      </c>
      <c r="C138" s="30">
        <v>100</v>
      </c>
      <c r="D138" s="30">
        <v>100</v>
      </c>
      <c r="E138" s="30">
        <v>100</v>
      </c>
      <c r="F138" s="23" t="s">
        <v>29</v>
      </c>
      <c r="G138" s="27" t="s">
        <v>213</v>
      </c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" customHeight="1" x14ac:dyDescent="0.25">
      <c r="A139" s="71"/>
      <c r="B139" s="72"/>
      <c r="C139" s="73"/>
      <c r="D139" s="73"/>
      <c r="E139" s="73"/>
      <c r="F139" s="69"/>
      <c r="G139" s="74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 x14ac:dyDescent="0.25">
      <c r="A140" s="36" t="s">
        <v>214</v>
      </c>
      <c r="B140" s="37" t="s">
        <v>215</v>
      </c>
      <c r="C140" s="54"/>
      <c r="D140" s="54"/>
      <c r="E140" s="54"/>
      <c r="F140" s="23"/>
      <c r="G140" s="39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 x14ac:dyDescent="0.25">
      <c r="A141" s="36" t="s">
        <v>216</v>
      </c>
      <c r="B141" s="75" t="s">
        <v>217</v>
      </c>
      <c r="C141" s="54"/>
      <c r="D141" s="54"/>
      <c r="E141" s="54"/>
      <c r="F141" s="23"/>
      <c r="G141" s="39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 x14ac:dyDescent="0.25">
      <c r="A142" s="32">
        <v>106</v>
      </c>
      <c r="B142" s="76" t="s">
        <v>218</v>
      </c>
      <c r="C142" s="77"/>
      <c r="D142" s="77"/>
      <c r="E142" s="35">
        <f>'56'!G26</f>
        <v>18.120805369127517</v>
      </c>
      <c r="F142" s="23" t="s">
        <v>29</v>
      </c>
      <c r="G142" s="27" t="s">
        <v>219</v>
      </c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 x14ac:dyDescent="0.25">
      <c r="A143" s="32">
        <v>107</v>
      </c>
      <c r="B143" s="78" t="s">
        <v>220</v>
      </c>
      <c r="C143" s="77"/>
      <c r="D143" s="77"/>
      <c r="E143" s="35">
        <f>'56'!I28</f>
        <v>100</v>
      </c>
      <c r="F143" s="23" t="s">
        <v>29</v>
      </c>
      <c r="G143" s="27" t="s">
        <v>219</v>
      </c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 x14ac:dyDescent="0.25">
      <c r="A144" s="32">
        <v>108</v>
      </c>
      <c r="B144" s="24" t="s">
        <v>221</v>
      </c>
      <c r="C144" s="77"/>
      <c r="D144" s="77"/>
      <c r="E144" s="35">
        <f>'56'!J29</f>
        <v>30.864197530864203</v>
      </c>
      <c r="F144" s="79" t="s">
        <v>29</v>
      </c>
      <c r="G144" s="27" t="s">
        <v>219</v>
      </c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 x14ac:dyDescent="0.25">
      <c r="A145" s="32">
        <v>109</v>
      </c>
      <c r="B145" s="24" t="s">
        <v>222</v>
      </c>
      <c r="C145" s="80">
        <f>'57'!K23</f>
        <v>100</v>
      </c>
      <c r="D145" s="80">
        <f>'57'!M23</f>
        <v>100</v>
      </c>
      <c r="E145" s="80">
        <f>'57'!O23</f>
        <v>100</v>
      </c>
      <c r="F145" s="23" t="s">
        <v>29</v>
      </c>
      <c r="G145" s="27" t="s">
        <v>223</v>
      </c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 x14ac:dyDescent="0.25">
      <c r="A146" s="32">
        <v>110</v>
      </c>
      <c r="B146" s="24" t="s">
        <v>224</v>
      </c>
      <c r="C146" s="80">
        <f>'57'!Q23</f>
        <v>100</v>
      </c>
      <c r="D146" s="80">
        <f>'57'!S23</f>
        <v>100</v>
      </c>
      <c r="E146" s="80">
        <f>'57'!AA23</f>
        <v>100</v>
      </c>
      <c r="F146" s="23" t="s">
        <v>29</v>
      </c>
      <c r="G146" s="27" t="s">
        <v>223</v>
      </c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 x14ac:dyDescent="0.25">
      <c r="A147" s="32">
        <v>111</v>
      </c>
      <c r="B147" s="24" t="s">
        <v>225</v>
      </c>
      <c r="C147" s="80">
        <f>'57'!W23</f>
        <v>100</v>
      </c>
      <c r="D147" s="80">
        <f>'57'!Y23</f>
        <v>100</v>
      </c>
      <c r="E147" s="80">
        <f>'57'!AA23</f>
        <v>100</v>
      </c>
      <c r="F147" s="23" t="s">
        <v>29</v>
      </c>
      <c r="G147" s="27" t="s">
        <v>223</v>
      </c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 x14ac:dyDescent="0.25">
      <c r="A148" s="32">
        <v>112</v>
      </c>
      <c r="B148" s="24" t="s">
        <v>226</v>
      </c>
      <c r="C148" s="51"/>
      <c r="D148" s="51"/>
      <c r="E148" s="64">
        <f>'57'!AC23</f>
        <v>100</v>
      </c>
      <c r="F148" s="23" t="s">
        <v>29</v>
      </c>
      <c r="G148" s="27" t="s">
        <v>223</v>
      </c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 x14ac:dyDescent="0.25">
      <c r="A149" s="32">
        <v>113</v>
      </c>
      <c r="B149" s="24" t="s">
        <v>227</v>
      </c>
      <c r="C149" s="51"/>
      <c r="D149" s="51"/>
      <c r="E149" s="64">
        <f>'58'!P24</f>
        <v>51.23456790123457</v>
      </c>
      <c r="F149" s="23" t="s">
        <v>29</v>
      </c>
      <c r="G149" s="27" t="s">
        <v>228</v>
      </c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 x14ac:dyDescent="0.25">
      <c r="A150" s="32">
        <v>114</v>
      </c>
      <c r="B150" s="24" t="s">
        <v>229</v>
      </c>
      <c r="C150" s="51"/>
      <c r="D150" s="51"/>
      <c r="E150" s="64">
        <f>'58'!G27</f>
        <v>1</v>
      </c>
      <c r="F150" s="23" t="s">
        <v>29</v>
      </c>
      <c r="G150" s="27" t="s">
        <v>228</v>
      </c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 x14ac:dyDescent="0.25">
      <c r="A151" s="32">
        <v>115</v>
      </c>
      <c r="B151" s="24" t="s">
        <v>230</v>
      </c>
      <c r="C151" s="81">
        <f>'59'!C16</f>
        <v>2</v>
      </c>
      <c r="D151" s="81">
        <f>'59'!D16</f>
        <v>6</v>
      </c>
      <c r="E151" s="81">
        <f>'59'!E16</f>
        <v>8</v>
      </c>
      <c r="F151" s="23" t="s">
        <v>231</v>
      </c>
      <c r="G151" s="27" t="s">
        <v>232</v>
      </c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 x14ac:dyDescent="0.25">
      <c r="A152" s="32">
        <v>116</v>
      </c>
      <c r="B152" s="24" t="s">
        <v>233</v>
      </c>
      <c r="C152" s="51"/>
      <c r="D152" s="51"/>
      <c r="E152" s="81">
        <f>'60'!F23</f>
        <v>62.5</v>
      </c>
      <c r="F152" s="23" t="s">
        <v>29</v>
      </c>
      <c r="G152" s="27" t="s">
        <v>234</v>
      </c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 x14ac:dyDescent="0.25">
      <c r="A153" s="32">
        <v>117</v>
      </c>
      <c r="B153" s="24" t="s">
        <v>235</v>
      </c>
      <c r="C153" s="51"/>
      <c r="D153" s="51"/>
      <c r="E153" s="64">
        <f>'61'!H24</f>
        <v>158.62068965517241</v>
      </c>
      <c r="F153" s="23" t="s">
        <v>29</v>
      </c>
      <c r="G153" s="27" t="s">
        <v>236</v>
      </c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 x14ac:dyDescent="0.25">
      <c r="A154" s="32">
        <v>118</v>
      </c>
      <c r="B154" s="24" t="s">
        <v>237</v>
      </c>
      <c r="C154" s="51"/>
      <c r="D154" s="51"/>
      <c r="E154" s="64">
        <f>'61'!H24</f>
        <v>158.62068965517241</v>
      </c>
      <c r="F154" s="23" t="s">
        <v>29</v>
      </c>
      <c r="G154" s="27" t="s">
        <v>236</v>
      </c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 x14ac:dyDescent="0.25">
      <c r="A155" s="32">
        <v>119</v>
      </c>
      <c r="B155" s="24" t="s">
        <v>238</v>
      </c>
      <c r="C155" s="51"/>
      <c r="D155" s="51"/>
      <c r="E155" s="64">
        <f>'62'!H24</f>
        <v>84.597156398104261</v>
      </c>
      <c r="F155" s="23" t="s">
        <v>29</v>
      </c>
      <c r="G155" s="27" t="s">
        <v>239</v>
      </c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 x14ac:dyDescent="0.25">
      <c r="A156" s="32">
        <v>120</v>
      </c>
      <c r="B156" s="24" t="s">
        <v>240</v>
      </c>
      <c r="C156" s="51"/>
      <c r="D156" s="51"/>
      <c r="E156" s="64">
        <f>'62'!I24</f>
        <v>0.84033613445378152</v>
      </c>
      <c r="F156" s="23" t="s">
        <v>29</v>
      </c>
      <c r="G156" s="27" t="s">
        <v>239</v>
      </c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 x14ac:dyDescent="0.25">
      <c r="A157" s="32">
        <v>121</v>
      </c>
      <c r="B157" s="24" t="s">
        <v>241</v>
      </c>
      <c r="C157" s="51"/>
      <c r="D157" s="51"/>
      <c r="E157" s="64">
        <f>'63'!J24</f>
        <v>100</v>
      </c>
      <c r="F157" s="23" t="s">
        <v>29</v>
      </c>
      <c r="G157" s="27" t="s">
        <v>239</v>
      </c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 x14ac:dyDescent="0.25">
      <c r="A158" s="32">
        <v>122</v>
      </c>
      <c r="B158" s="24" t="s">
        <v>242</v>
      </c>
      <c r="C158" s="28">
        <f>'64'!J23</f>
        <v>0</v>
      </c>
      <c r="D158" s="28">
        <f>'64'!K23</f>
        <v>0</v>
      </c>
      <c r="E158" s="28">
        <f>'64'!L23</f>
        <v>0</v>
      </c>
      <c r="F158" s="23" t="s">
        <v>231</v>
      </c>
      <c r="G158" s="27" t="s">
        <v>243</v>
      </c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 x14ac:dyDescent="0.25">
      <c r="A159" s="32">
        <v>123</v>
      </c>
      <c r="B159" s="24" t="s">
        <v>244</v>
      </c>
      <c r="C159" s="28">
        <f>'64'!J25</f>
        <v>0</v>
      </c>
      <c r="D159" s="28">
        <f>'64'!K25</f>
        <v>0</v>
      </c>
      <c r="E159" s="28">
        <f>'64'!L25</f>
        <v>0</v>
      </c>
      <c r="F159" s="23" t="s">
        <v>101</v>
      </c>
      <c r="G159" s="27" t="s">
        <v>243</v>
      </c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 x14ac:dyDescent="0.25">
      <c r="A160" s="32">
        <v>124</v>
      </c>
      <c r="B160" s="24" t="s">
        <v>245</v>
      </c>
      <c r="C160" s="29"/>
      <c r="D160" s="29"/>
      <c r="E160" s="30">
        <f>'65'!J25</f>
        <v>0</v>
      </c>
      <c r="F160" s="23" t="s">
        <v>29</v>
      </c>
      <c r="G160" s="27" t="s">
        <v>243</v>
      </c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 x14ac:dyDescent="0.25">
      <c r="A161" s="32">
        <v>125</v>
      </c>
      <c r="B161" s="24" t="s">
        <v>246</v>
      </c>
      <c r="C161" s="29"/>
      <c r="D161" s="29"/>
      <c r="E161" s="30">
        <f>'65'!F25</f>
        <v>0</v>
      </c>
      <c r="F161" s="23" t="s">
        <v>29</v>
      </c>
      <c r="G161" s="27" t="s">
        <v>243</v>
      </c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 x14ac:dyDescent="0.25">
      <c r="A162" s="32">
        <v>126</v>
      </c>
      <c r="B162" s="24" t="s">
        <v>247</v>
      </c>
      <c r="C162" s="29"/>
      <c r="D162" s="29"/>
      <c r="E162" s="30">
        <f>'65'!H25</f>
        <v>0</v>
      </c>
      <c r="F162" s="23" t="s">
        <v>29</v>
      </c>
      <c r="G162" s="27" t="s">
        <v>243</v>
      </c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 x14ac:dyDescent="0.25">
      <c r="A163" s="32">
        <v>127</v>
      </c>
      <c r="B163" s="24" t="s">
        <v>248</v>
      </c>
      <c r="C163" s="29"/>
      <c r="D163" s="29"/>
      <c r="E163" s="30">
        <f>'65'!G26</f>
        <v>0</v>
      </c>
      <c r="F163" s="23" t="s">
        <v>101</v>
      </c>
      <c r="G163" s="27" t="s">
        <v>243</v>
      </c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 x14ac:dyDescent="0.25">
      <c r="A164" s="32">
        <v>128</v>
      </c>
      <c r="B164" s="24" t="s">
        <v>249</v>
      </c>
      <c r="C164" s="29"/>
      <c r="D164" s="29"/>
      <c r="E164" s="30">
        <f>'66'!L24</f>
        <v>0</v>
      </c>
      <c r="F164" s="23" t="s">
        <v>250</v>
      </c>
      <c r="G164" s="27" t="s">
        <v>251</v>
      </c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 x14ac:dyDescent="0.25">
      <c r="A165" s="32">
        <v>129</v>
      </c>
      <c r="B165" s="24" t="s">
        <v>252</v>
      </c>
      <c r="C165" s="29"/>
      <c r="D165" s="29"/>
      <c r="E165" s="30">
        <f>'67'!F24</f>
        <v>0</v>
      </c>
      <c r="F165" s="23" t="s">
        <v>29</v>
      </c>
      <c r="G165" s="27" t="s">
        <v>253</v>
      </c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 x14ac:dyDescent="0.25">
      <c r="A166" s="32">
        <v>130</v>
      </c>
      <c r="B166" s="24" t="s">
        <v>254</v>
      </c>
      <c r="C166" s="29"/>
      <c r="D166" s="29"/>
      <c r="E166" s="30">
        <f>'67'!I24</f>
        <v>0</v>
      </c>
      <c r="F166" s="23" t="s">
        <v>29</v>
      </c>
      <c r="G166" s="27" t="s">
        <v>253</v>
      </c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 x14ac:dyDescent="0.25">
      <c r="A167" s="44"/>
      <c r="B167" s="24"/>
      <c r="C167" s="30"/>
      <c r="D167" s="30"/>
      <c r="E167" s="30"/>
      <c r="F167" s="23"/>
      <c r="G167" s="27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 x14ac:dyDescent="0.25">
      <c r="A168" s="82" t="s">
        <v>255</v>
      </c>
      <c r="B168" s="37" t="s">
        <v>256</v>
      </c>
      <c r="C168" s="83"/>
      <c r="D168" s="83"/>
      <c r="E168" s="83"/>
      <c r="F168" s="23"/>
      <c r="G168" s="27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 x14ac:dyDescent="0.25">
      <c r="A169" s="23">
        <v>131</v>
      </c>
      <c r="B169" s="24" t="s">
        <v>257</v>
      </c>
      <c r="C169" s="50"/>
      <c r="D169" s="51"/>
      <c r="E169" s="64">
        <f>'68'!E22</f>
        <v>11.555350127108852</v>
      </c>
      <c r="F169" s="84" t="s">
        <v>258</v>
      </c>
      <c r="G169" s="27" t="s">
        <v>259</v>
      </c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 x14ac:dyDescent="0.25">
      <c r="A170" s="23">
        <v>132</v>
      </c>
      <c r="B170" s="24" t="s">
        <v>260</v>
      </c>
      <c r="C170" s="28">
        <f>'69'!D24</f>
        <v>0</v>
      </c>
      <c r="D170" s="28">
        <f>'69'!E24</f>
        <v>0</v>
      </c>
      <c r="E170" s="28">
        <f>'69'!F24</f>
        <v>0</v>
      </c>
      <c r="F170" s="23" t="s">
        <v>231</v>
      </c>
      <c r="G170" s="27" t="s">
        <v>261</v>
      </c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 x14ac:dyDescent="0.25">
      <c r="A171" s="23">
        <v>133</v>
      </c>
      <c r="B171" s="47" t="s">
        <v>262</v>
      </c>
      <c r="C171" s="85"/>
      <c r="D171" s="85"/>
      <c r="E171" s="30">
        <f>'69'!G25</f>
        <v>0</v>
      </c>
      <c r="F171" s="23" t="s">
        <v>29</v>
      </c>
      <c r="G171" s="27" t="s">
        <v>261</v>
      </c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 x14ac:dyDescent="0.25">
      <c r="A172" s="23">
        <v>134</v>
      </c>
      <c r="B172" s="24" t="s">
        <v>263</v>
      </c>
      <c r="C172" s="28">
        <f>'69'!H24</f>
        <v>0</v>
      </c>
      <c r="D172" s="28">
        <f>'69'!I24</f>
        <v>0</v>
      </c>
      <c r="E172" s="28">
        <f>'69'!J24</f>
        <v>0</v>
      </c>
      <c r="F172" s="23" t="s">
        <v>231</v>
      </c>
      <c r="G172" s="27" t="s">
        <v>261</v>
      </c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 x14ac:dyDescent="0.25">
      <c r="A173" s="23">
        <v>135</v>
      </c>
      <c r="B173" s="24" t="s">
        <v>264</v>
      </c>
      <c r="C173" s="28">
        <f>'69'!K24</f>
        <v>0</v>
      </c>
      <c r="D173" s="28">
        <f>'69'!L24</f>
        <v>0</v>
      </c>
      <c r="E173" s="28">
        <f>'69'!M24</f>
        <v>0</v>
      </c>
      <c r="F173" s="23" t="s">
        <v>231</v>
      </c>
      <c r="G173" s="27" t="s">
        <v>261</v>
      </c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 x14ac:dyDescent="0.25">
      <c r="A174" s="23">
        <v>136</v>
      </c>
      <c r="B174" s="47" t="s">
        <v>265</v>
      </c>
      <c r="C174" s="85"/>
      <c r="D174" s="85"/>
      <c r="E174" s="30">
        <f>'69'!N25</f>
        <v>0</v>
      </c>
      <c r="F174" s="23" t="s">
        <v>29</v>
      </c>
      <c r="G174" s="27" t="s">
        <v>261</v>
      </c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 x14ac:dyDescent="0.25">
      <c r="A175" s="23">
        <v>137</v>
      </c>
      <c r="B175" s="24" t="s">
        <v>266</v>
      </c>
      <c r="C175" s="28">
        <f>'69'!O24</f>
        <v>0</v>
      </c>
      <c r="D175" s="28">
        <f>'69'!P24</f>
        <v>0</v>
      </c>
      <c r="E175" s="28">
        <f>'69'!Q24</f>
        <v>0</v>
      </c>
      <c r="F175" s="23" t="s">
        <v>231</v>
      </c>
      <c r="G175" s="27" t="s">
        <v>261</v>
      </c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 x14ac:dyDescent="0.25">
      <c r="A176" s="23">
        <v>138</v>
      </c>
      <c r="B176" s="24" t="s">
        <v>267</v>
      </c>
      <c r="C176" s="28">
        <f>'69'!R24</f>
        <v>3</v>
      </c>
      <c r="D176" s="28">
        <f>'69'!S24</f>
        <v>2</v>
      </c>
      <c r="E176" s="28">
        <f>'69'!T24</f>
        <v>5</v>
      </c>
      <c r="F176" s="23" t="s">
        <v>231</v>
      </c>
      <c r="G176" s="27" t="s">
        <v>261</v>
      </c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 x14ac:dyDescent="0.25">
      <c r="A177" s="23">
        <v>139</v>
      </c>
      <c r="B177" s="24" t="s">
        <v>268</v>
      </c>
      <c r="C177" s="30">
        <f>'69'!R26</f>
        <v>6.6809192944949221</v>
      </c>
      <c r="D177" s="30">
        <f>'69'!S26</f>
        <v>4.453946196329948</v>
      </c>
      <c r="E177" s="30">
        <f>'69'!T26</f>
        <v>11.13486549082487</v>
      </c>
      <c r="F177" s="23" t="s">
        <v>101</v>
      </c>
      <c r="G177" s="27" t="s">
        <v>261</v>
      </c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 x14ac:dyDescent="0.25">
      <c r="A178" s="23">
        <v>140</v>
      </c>
      <c r="B178" s="24" t="s">
        <v>269</v>
      </c>
      <c r="C178" s="86"/>
      <c r="D178" s="86"/>
      <c r="E178" s="30">
        <f>'70'!F23</f>
        <v>0</v>
      </c>
      <c r="F178" s="23" t="s">
        <v>29</v>
      </c>
      <c r="G178" s="27" t="s">
        <v>270</v>
      </c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 x14ac:dyDescent="0.25">
      <c r="A179" s="33"/>
      <c r="B179" s="24"/>
      <c r="C179" s="87"/>
      <c r="D179" s="87"/>
      <c r="E179" s="30"/>
      <c r="F179" s="23"/>
      <c r="G179" s="27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 x14ac:dyDescent="0.25">
      <c r="A180" s="82" t="s">
        <v>271</v>
      </c>
      <c r="B180" s="37" t="s">
        <v>272</v>
      </c>
      <c r="C180" s="83"/>
      <c r="D180" s="83"/>
      <c r="E180" s="83"/>
      <c r="F180" s="23"/>
      <c r="G180" s="27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" customHeight="1" x14ac:dyDescent="0.25">
      <c r="A181" s="23">
        <v>141</v>
      </c>
      <c r="B181" s="24" t="s">
        <v>273</v>
      </c>
      <c r="C181" s="86"/>
      <c r="D181" s="86"/>
      <c r="E181" s="87">
        <f>'72'!D24</f>
        <v>89.078923926598961</v>
      </c>
      <c r="F181" s="23" t="s">
        <v>101</v>
      </c>
      <c r="G181" s="27" t="s">
        <v>251</v>
      </c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" customHeight="1" x14ac:dyDescent="0.25">
      <c r="A182" s="23">
        <v>142</v>
      </c>
      <c r="B182" s="24" t="s">
        <v>274</v>
      </c>
      <c r="C182" s="87">
        <f>'72'!J23</f>
        <v>0</v>
      </c>
      <c r="D182" s="87">
        <f>'72'!K23</f>
        <v>0</v>
      </c>
      <c r="E182" s="87">
        <f>'72'!L23</f>
        <v>0</v>
      </c>
      <c r="F182" s="23" t="s">
        <v>29</v>
      </c>
      <c r="G182" s="27" t="s">
        <v>251</v>
      </c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" customHeight="1" x14ac:dyDescent="0.25">
      <c r="A183" s="23">
        <v>143</v>
      </c>
      <c r="B183" s="24" t="s">
        <v>275</v>
      </c>
      <c r="C183" s="86"/>
      <c r="D183" s="86"/>
      <c r="E183" s="87">
        <f>'73'!K24</f>
        <v>0</v>
      </c>
      <c r="F183" s="23" t="s">
        <v>276</v>
      </c>
      <c r="G183" s="27" t="s">
        <v>277</v>
      </c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" customHeight="1" x14ac:dyDescent="0.25">
      <c r="A184" s="23">
        <v>144</v>
      </c>
      <c r="B184" s="24" t="s">
        <v>278</v>
      </c>
      <c r="C184" s="86"/>
      <c r="D184" s="86"/>
      <c r="E184" s="87">
        <f>'73'!H23</f>
        <v>0</v>
      </c>
      <c r="F184" s="23" t="s">
        <v>29</v>
      </c>
      <c r="G184" s="27" t="s">
        <v>277</v>
      </c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" customHeight="1" x14ac:dyDescent="0.25">
      <c r="A185" s="23">
        <v>145</v>
      </c>
      <c r="B185" s="24" t="s">
        <v>279</v>
      </c>
      <c r="C185" s="86"/>
      <c r="D185" s="86"/>
      <c r="E185" s="87">
        <f>'73'!M23</f>
        <v>0</v>
      </c>
      <c r="F185" s="23" t="s">
        <v>29</v>
      </c>
      <c r="G185" s="27" t="s">
        <v>277</v>
      </c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" customHeight="1" x14ac:dyDescent="0.25">
      <c r="A186" s="23">
        <v>146</v>
      </c>
      <c r="B186" s="88" t="s">
        <v>280</v>
      </c>
      <c r="C186" s="30">
        <f>'73'!Q23</f>
        <v>0</v>
      </c>
      <c r="D186" s="30">
        <f>'73'!R23</f>
        <v>0</v>
      </c>
      <c r="E186" s="30" t="e">
        <f>'73'!S23</f>
        <v>#DIV/0!</v>
      </c>
      <c r="F186" s="89" t="s">
        <v>29</v>
      </c>
      <c r="G186" s="27" t="s">
        <v>277</v>
      </c>
      <c r="H186" s="2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" customHeight="1" x14ac:dyDescent="0.25">
      <c r="A187" s="23">
        <v>147</v>
      </c>
      <c r="B187" s="24" t="s">
        <v>281</v>
      </c>
      <c r="C187" s="28">
        <f>'74'!P23</f>
        <v>0</v>
      </c>
      <c r="D187" s="28">
        <f>'74'!Q23</f>
        <v>0</v>
      </c>
      <c r="E187" s="28">
        <f>'74'!R23</f>
        <v>0</v>
      </c>
      <c r="F187" s="23" t="s">
        <v>231</v>
      </c>
      <c r="G187" s="27" t="s">
        <v>253</v>
      </c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" customHeight="1" x14ac:dyDescent="0.25">
      <c r="A188" s="23">
        <v>148</v>
      </c>
      <c r="B188" s="24" t="s">
        <v>282</v>
      </c>
      <c r="C188" s="86"/>
      <c r="D188" s="86"/>
      <c r="E188" s="28">
        <f>'84'!D11</f>
        <v>0</v>
      </c>
      <c r="F188" s="23" t="s">
        <v>231</v>
      </c>
      <c r="G188" s="27" t="s">
        <v>283</v>
      </c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" customHeight="1" x14ac:dyDescent="0.25">
      <c r="A189" s="23">
        <v>149</v>
      </c>
      <c r="B189" s="24" t="s">
        <v>284</v>
      </c>
      <c r="C189" s="86"/>
      <c r="D189" s="86"/>
      <c r="E189" s="28">
        <f>'84'!H11</f>
        <v>0</v>
      </c>
      <c r="F189" s="23" t="s">
        <v>29</v>
      </c>
      <c r="G189" s="27" t="s">
        <v>283</v>
      </c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" customHeight="1" x14ac:dyDescent="0.25">
      <c r="A190" s="23">
        <v>150</v>
      </c>
      <c r="B190" s="24" t="s">
        <v>285</v>
      </c>
      <c r="C190" s="86"/>
      <c r="D190" s="86"/>
      <c r="E190" s="28">
        <f>'86'!R11</f>
        <v>0</v>
      </c>
      <c r="F190" s="23"/>
      <c r="G190" s="27" t="s">
        <v>283</v>
      </c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" customHeight="1" x14ac:dyDescent="0.25">
      <c r="A191" s="23">
        <v>151</v>
      </c>
      <c r="B191" s="24" t="s">
        <v>286</v>
      </c>
      <c r="C191" s="86"/>
      <c r="D191" s="86"/>
      <c r="E191" s="28">
        <f>'87'!R11</f>
        <v>0</v>
      </c>
      <c r="F191" s="23"/>
      <c r="G191" s="27" t="s">
        <v>283</v>
      </c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 x14ac:dyDescent="0.25">
      <c r="A192" s="33"/>
      <c r="B192" s="24"/>
      <c r="C192" s="28"/>
      <c r="D192" s="28"/>
      <c r="E192" s="28"/>
      <c r="F192" s="23"/>
      <c r="G192" s="27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 x14ac:dyDescent="0.25">
      <c r="A193" s="82" t="s">
        <v>287</v>
      </c>
      <c r="B193" s="37" t="s">
        <v>288</v>
      </c>
      <c r="C193" s="83"/>
      <c r="D193" s="83"/>
      <c r="E193" s="83"/>
      <c r="F193" s="23"/>
      <c r="G193" s="27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" customHeight="1" x14ac:dyDescent="0.25">
      <c r="A194" s="23">
        <v>152</v>
      </c>
      <c r="B194" s="24" t="s">
        <v>289</v>
      </c>
      <c r="C194" s="30">
        <f>'75'!H23</f>
        <v>100</v>
      </c>
      <c r="D194" s="30">
        <f>'75'!J23</f>
        <v>100</v>
      </c>
      <c r="E194" s="30">
        <f>'75'!L23</f>
        <v>100</v>
      </c>
      <c r="F194" s="23" t="s">
        <v>29</v>
      </c>
      <c r="G194" s="27" t="s">
        <v>259</v>
      </c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 x14ac:dyDescent="0.25">
      <c r="A195" s="23">
        <v>153</v>
      </c>
      <c r="B195" s="24" t="s">
        <v>290</v>
      </c>
      <c r="C195" s="90"/>
      <c r="D195" s="90"/>
      <c r="E195" s="91">
        <f>'76'!F22</f>
        <v>100</v>
      </c>
      <c r="F195" s="23" t="s">
        <v>29</v>
      </c>
      <c r="G195" s="27" t="s">
        <v>261</v>
      </c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" customHeight="1" x14ac:dyDescent="0.25">
      <c r="A196" s="23">
        <v>154</v>
      </c>
      <c r="B196" s="24" t="s">
        <v>291</v>
      </c>
      <c r="C196" s="92"/>
      <c r="D196" s="91">
        <f>'77'!G23</f>
        <v>13.880813953488373</v>
      </c>
      <c r="E196" s="92"/>
      <c r="F196" s="23" t="s">
        <v>292</v>
      </c>
      <c r="G196" s="27" t="s">
        <v>293</v>
      </c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" customHeight="1" x14ac:dyDescent="0.25">
      <c r="A197" s="23">
        <v>155</v>
      </c>
      <c r="B197" s="24" t="s">
        <v>294</v>
      </c>
      <c r="C197" s="92"/>
      <c r="D197" s="91">
        <f>'77'!K23</f>
        <v>8.3769633507853403</v>
      </c>
      <c r="E197" s="92"/>
      <c r="F197" s="23" t="s">
        <v>29</v>
      </c>
      <c r="G197" s="27" t="s">
        <v>293</v>
      </c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" customHeight="1" x14ac:dyDescent="0.25">
      <c r="A198" s="23">
        <v>156</v>
      </c>
      <c r="B198" s="93" t="s">
        <v>295</v>
      </c>
      <c r="C198" s="92"/>
      <c r="D198" s="91">
        <f>'77'!I23</f>
        <v>13.880813953488373</v>
      </c>
      <c r="E198" s="92"/>
      <c r="F198" s="23" t="s">
        <v>29</v>
      </c>
      <c r="G198" s="27" t="s">
        <v>296</v>
      </c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" customHeight="1" x14ac:dyDescent="0.25">
      <c r="A199" s="23">
        <v>157</v>
      </c>
      <c r="B199" s="24" t="s">
        <v>297</v>
      </c>
      <c r="C199" s="29"/>
      <c r="D199" s="91">
        <f>'77'!S23</f>
        <v>0</v>
      </c>
      <c r="E199" s="29"/>
      <c r="F199" s="23" t="s">
        <v>29</v>
      </c>
      <c r="G199" s="27" t="s">
        <v>296</v>
      </c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" customHeight="1" x14ac:dyDescent="0.25">
      <c r="A200" s="23">
        <v>158</v>
      </c>
      <c r="B200" s="24" t="s">
        <v>298</v>
      </c>
      <c r="C200" s="94"/>
      <c r="D200" s="29"/>
      <c r="E200" s="30">
        <f>'78'!O24</f>
        <v>100</v>
      </c>
      <c r="F200" s="23" t="s">
        <v>29</v>
      </c>
      <c r="G200" s="27" t="s">
        <v>299</v>
      </c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 x14ac:dyDescent="0.25">
      <c r="A201" s="33"/>
      <c r="B201" s="34"/>
      <c r="C201" s="38"/>
      <c r="D201" s="38"/>
      <c r="E201" s="38"/>
      <c r="F201" s="23"/>
      <c r="G201" s="39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 x14ac:dyDescent="0.25">
      <c r="A202" s="36" t="s">
        <v>300</v>
      </c>
      <c r="B202" s="37" t="s">
        <v>301</v>
      </c>
      <c r="C202" s="38"/>
      <c r="D202" s="38"/>
      <c r="E202" s="38"/>
      <c r="F202" s="23"/>
      <c r="G202" s="39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9.25" customHeight="1" x14ac:dyDescent="0.25">
      <c r="A203" s="23">
        <v>159</v>
      </c>
      <c r="B203" s="95" t="s">
        <v>302</v>
      </c>
      <c r="C203" s="94"/>
      <c r="D203" s="94"/>
      <c r="E203" s="96">
        <f>'79'!G22</f>
        <v>17.647058823529413</v>
      </c>
      <c r="F203" s="23" t="s">
        <v>29</v>
      </c>
      <c r="G203" s="27" t="s">
        <v>303</v>
      </c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25">
      <c r="A204" s="23">
        <v>160</v>
      </c>
      <c r="B204" s="24" t="s">
        <v>304</v>
      </c>
      <c r="C204" s="94"/>
      <c r="D204" s="94"/>
      <c r="E204" s="96">
        <f>'80'!N24</f>
        <v>100</v>
      </c>
      <c r="F204" s="23" t="s">
        <v>29</v>
      </c>
      <c r="G204" s="27" t="s">
        <v>305</v>
      </c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25">
      <c r="A205" s="23">
        <v>161</v>
      </c>
      <c r="B205" s="70" t="s">
        <v>306</v>
      </c>
      <c r="C205" s="94"/>
      <c r="D205" s="94"/>
      <c r="E205" s="96">
        <f>'80'!N24</f>
        <v>100</v>
      </c>
      <c r="F205" s="23" t="s">
        <v>29</v>
      </c>
      <c r="G205" s="27" t="s">
        <v>305</v>
      </c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25">
      <c r="A206" s="23">
        <v>162</v>
      </c>
      <c r="B206" s="70" t="s">
        <v>307</v>
      </c>
      <c r="C206" s="94"/>
      <c r="D206" s="94"/>
      <c r="E206" s="96">
        <f>'80'!O24</f>
        <v>0</v>
      </c>
      <c r="F206" s="23" t="s">
        <v>29</v>
      </c>
      <c r="G206" s="27" t="s">
        <v>305</v>
      </c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25">
      <c r="A207" s="23">
        <v>163</v>
      </c>
      <c r="B207" s="70" t="s">
        <v>308</v>
      </c>
      <c r="C207" s="94"/>
      <c r="D207" s="94"/>
      <c r="E207" s="96">
        <f>'80'!L24</f>
        <v>100</v>
      </c>
      <c r="F207" s="23" t="s">
        <v>29</v>
      </c>
      <c r="G207" s="27" t="s">
        <v>305</v>
      </c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25">
      <c r="A208" s="23">
        <v>164</v>
      </c>
      <c r="B208" s="70" t="s">
        <v>309</v>
      </c>
      <c r="C208" s="94"/>
      <c r="D208" s="94"/>
      <c r="E208" s="96">
        <f>'81'!I23</f>
        <v>100</v>
      </c>
      <c r="F208" s="23" t="s">
        <v>29</v>
      </c>
      <c r="G208" s="27" t="s">
        <v>310</v>
      </c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25">
      <c r="A209" s="23">
        <v>165</v>
      </c>
      <c r="B209" s="70" t="s">
        <v>311</v>
      </c>
      <c r="C209" s="94"/>
      <c r="D209" s="94"/>
      <c r="E209" s="96">
        <f>'81'!K23</f>
        <v>100</v>
      </c>
      <c r="F209" s="23" t="s">
        <v>29</v>
      </c>
      <c r="G209" s="27" t="s">
        <v>310</v>
      </c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25">
      <c r="A210" s="23">
        <v>166</v>
      </c>
      <c r="B210" s="70" t="s">
        <v>312</v>
      </c>
      <c r="C210" s="94"/>
      <c r="D210" s="94"/>
      <c r="E210" s="96">
        <f>'81'!M23</f>
        <v>90.803108808290162</v>
      </c>
      <c r="F210" s="23" t="s">
        <v>29</v>
      </c>
      <c r="G210" s="27" t="s">
        <v>310</v>
      </c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25">
      <c r="A211" s="23">
        <v>167</v>
      </c>
      <c r="B211" s="70" t="s">
        <v>313</v>
      </c>
      <c r="C211" s="94"/>
      <c r="D211" s="94"/>
      <c r="E211" s="96">
        <f>'81'!O23</f>
        <v>73.527406599400052</v>
      </c>
      <c r="F211" s="23" t="s">
        <v>29</v>
      </c>
      <c r="G211" s="27" t="s">
        <v>310</v>
      </c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25">
      <c r="A212" s="23">
        <v>168</v>
      </c>
      <c r="B212" s="24" t="s">
        <v>314</v>
      </c>
      <c r="C212" s="94"/>
      <c r="D212" s="94"/>
      <c r="E212" s="96">
        <f>'81'!Q23</f>
        <v>23.52941176470588</v>
      </c>
      <c r="F212" s="23" t="s">
        <v>29</v>
      </c>
      <c r="G212" s="27" t="s">
        <v>310</v>
      </c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25">
      <c r="A213" s="23">
        <v>169</v>
      </c>
      <c r="B213" s="24" t="s">
        <v>315</v>
      </c>
      <c r="C213" s="94"/>
      <c r="D213" s="94"/>
      <c r="E213" s="96">
        <f>'81'!S23</f>
        <v>81.531224434142345</v>
      </c>
      <c r="F213" s="23" t="s">
        <v>29</v>
      </c>
      <c r="G213" s="27" t="s">
        <v>310</v>
      </c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25">
      <c r="A214" s="23">
        <v>170</v>
      </c>
      <c r="B214" s="24" t="s">
        <v>316</v>
      </c>
      <c r="C214" s="94"/>
      <c r="D214" s="94"/>
      <c r="E214" s="96">
        <f>'81'!U23</f>
        <v>81.531224434142345</v>
      </c>
      <c r="F214" s="23" t="s">
        <v>29</v>
      </c>
      <c r="G214" s="27" t="s">
        <v>310</v>
      </c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.75" customHeight="1" x14ac:dyDescent="0.25">
      <c r="A215" s="23">
        <v>171</v>
      </c>
      <c r="B215" s="70" t="s">
        <v>317</v>
      </c>
      <c r="C215" s="94"/>
      <c r="D215" s="94"/>
      <c r="E215" s="96">
        <f>'82'!R23</f>
        <v>90.909090909090907</v>
      </c>
      <c r="F215" s="23" t="s">
        <v>29</v>
      </c>
      <c r="G215" s="27" t="s">
        <v>318</v>
      </c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35.25" customHeight="1" x14ac:dyDescent="0.25">
      <c r="A216" s="69">
        <v>172</v>
      </c>
      <c r="B216" s="97" t="s">
        <v>319</v>
      </c>
      <c r="C216" s="98"/>
      <c r="D216" s="98"/>
      <c r="E216" s="99">
        <f>'83'!F23</f>
        <v>0</v>
      </c>
      <c r="F216" s="69" t="s">
        <v>29</v>
      </c>
      <c r="G216" s="100" t="s">
        <v>320</v>
      </c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 x14ac:dyDescent="0.25">
      <c r="A217" s="11"/>
      <c r="B217" s="12"/>
      <c r="C217" s="13"/>
      <c r="D217" s="13"/>
      <c r="E217" s="13"/>
      <c r="F217" s="14"/>
      <c r="G217" s="15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 x14ac:dyDescent="0.25">
      <c r="A218" s="11"/>
      <c r="B218" s="12"/>
      <c r="C218" s="13"/>
      <c r="D218" s="13"/>
      <c r="E218" s="13"/>
      <c r="F218" s="14"/>
      <c r="G218" s="15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 x14ac:dyDescent="0.25">
      <c r="A219" s="11"/>
      <c r="B219" s="12"/>
      <c r="C219" s="13"/>
      <c r="D219" s="13"/>
      <c r="E219" s="13"/>
      <c r="F219" s="14"/>
      <c r="G219" s="15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 x14ac:dyDescent="0.25">
      <c r="A220" s="11"/>
      <c r="B220" s="12"/>
      <c r="C220" s="13"/>
      <c r="D220" s="13"/>
      <c r="E220" s="13"/>
      <c r="F220" s="14"/>
      <c r="G220" s="15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 x14ac:dyDescent="0.25">
      <c r="A221" s="11"/>
      <c r="B221" s="12"/>
      <c r="C221" s="13"/>
      <c r="D221" s="13"/>
      <c r="E221" s="13"/>
      <c r="F221" s="14"/>
      <c r="G221" s="15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 x14ac:dyDescent="0.25">
      <c r="A222" s="11"/>
      <c r="B222" s="12"/>
      <c r="C222" s="13"/>
      <c r="D222" s="13"/>
      <c r="E222" s="13"/>
      <c r="F222" s="14"/>
      <c r="G222" s="15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 x14ac:dyDescent="0.25">
      <c r="A223" s="11"/>
      <c r="B223" s="12"/>
      <c r="C223" s="13"/>
      <c r="D223" s="13"/>
      <c r="E223" s="13"/>
      <c r="F223" s="14"/>
      <c r="G223" s="15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 x14ac:dyDescent="0.25">
      <c r="A224" s="11"/>
      <c r="B224" s="12"/>
      <c r="C224" s="13"/>
      <c r="D224" s="13"/>
      <c r="E224" s="13"/>
      <c r="F224" s="14"/>
      <c r="G224" s="15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 x14ac:dyDescent="0.25">
      <c r="A225" s="11"/>
      <c r="B225" s="12"/>
      <c r="C225" s="13"/>
      <c r="D225" s="13"/>
      <c r="E225" s="13"/>
      <c r="F225" s="14"/>
      <c r="G225" s="15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 x14ac:dyDescent="0.25">
      <c r="A226" s="11"/>
      <c r="B226" s="12"/>
      <c r="C226" s="13"/>
      <c r="D226" s="13"/>
      <c r="E226" s="13"/>
      <c r="F226" s="14"/>
      <c r="G226" s="15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 x14ac:dyDescent="0.25">
      <c r="A227" s="11"/>
      <c r="B227" s="12"/>
      <c r="C227" s="13"/>
      <c r="D227" s="13"/>
      <c r="E227" s="13"/>
      <c r="F227" s="14"/>
      <c r="G227" s="15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 x14ac:dyDescent="0.25">
      <c r="A228" s="11"/>
      <c r="B228" s="12"/>
      <c r="C228" s="13"/>
      <c r="D228" s="13"/>
      <c r="E228" s="13"/>
      <c r="F228" s="14"/>
      <c r="G228" s="15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 x14ac:dyDescent="0.25">
      <c r="A229" s="11"/>
      <c r="B229" s="12"/>
      <c r="C229" s="13"/>
      <c r="D229" s="13"/>
      <c r="E229" s="13"/>
      <c r="F229" s="14"/>
      <c r="G229" s="15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 x14ac:dyDescent="0.25">
      <c r="A230" s="11"/>
      <c r="B230" s="12"/>
      <c r="C230" s="13"/>
      <c r="D230" s="13"/>
      <c r="E230" s="13"/>
      <c r="F230" s="14"/>
      <c r="G230" s="15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 x14ac:dyDescent="0.25">
      <c r="A231" s="11"/>
      <c r="B231" s="12"/>
      <c r="C231" s="13"/>
      <c r="D231" s="13"/>
      <c r="E231" s="13"/>
      <c r="F231" s="14"/>
      <c r="G231" s="15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 x14ac:dyDescent="0.25">
      <c r="A232" s="11"/>
      <c r="B232" s="12"/>
      <c r="C232" s="13"/>
      <c r="D232" s="13"/>
      <c r="E232" s="13"/>
      <c r="F232" s="14"/>
      <c r="G232" s="15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 x14ac:dyDescent="0.25">
      <c r="A233" s="11"/>
      <c r="B233" s="12"/>
      <c r="C233" s="13"/>
      <c r="D233" s="13"/>
      <c r="E233" s="13"/>
      <c r="F233" s="14"/>
      <c r="G233" s="15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 x14ac:dyDescent="0.25">
      <c r="A234" s="11"/>
      <c r="B234" s="12"/>
      <c r="C234" s="13"/>
      <c r="D234" s="13"/>
      <c r="E234" s="13"/>
      <c r="F234" s="14"/>
      <c r="G234" s="15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 x14ac:dyDescent="0.25">
      <c r="A235" s="11"/>
      <c r="B235" s="12"/>
      <c r="C235" s="13"/>
      <c r="D235" s="13"/>
      <c r="E235" s="13"/>
      <c r="F235" s="14"/>
      <c r="G235" s="15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 x14ac:dyDescent="0.25">
      <c r="A236" s="11"/>
      <c r="B236" s="12"/>
      <c r="C236" s="13"/>
      <c r="D236" s="13"/>
      <c r="E236" s="13"/>
      <c r="F236" s="14"/>
      <c r="G236" s="15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 x14ac:dyDescent="0.25">
      <c r="A237" s="11"/>
      <c r="B237" s="12"/>
      <c r="C237" s="13"/>
      <c r="D237" s="13"/>
      <c r="E237" s="13"/>
      <c r="F237" s="14"/>
      <c r="G237" s="15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 x14ac:dyDescent="0.25">
      <c r="A238" s="11"/>
      <c r="B238" s="12"/>
      <c r="C238" s="13"/>
      <c r="D238" s="13"/>
      <c r="E238" s="13"/>
      <c r="F238" s="14"/>
      <c r="G238" s="15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 x14ac:dyDescent="0.25">
      <c r="A239" s="11"/>
      <c r="B239" s="12"/>
      <c r="C239" s="13"/>
      <c r="D239" s="13"/>
      <c r="E239" s="13"/>
      <c r="F239" s="14"/>
      <c r="G239" s="15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 x14ac:dyDescent="0.25">
      <c r="A240" s="11"/>
      <c r="B240" s="12"/>
      <c r="C240" s="13"/>
      <c r="D240" s="13"/>
      <c r="E240" s="13"/>
      <c r="F240" s="14"/>
      <c r="G240" s="15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 x14ac:dyDescent="0.25">
      <c r="A241" s="11"/>
      <c r="B241" s="12"/>
      <c r="C241" s="13"/>
      <c r="D241" s="13"/>
      <c r="E241" s="13"/>
      <c r="F241" s="14"/>
      <c r="G241" s="15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 x14ac:dyDescent="0.25">
      <c r="A242" s="11"/>
      <c r="B242" s="12"/>
      <c r="C242" s="13"/>
      <c r="D242" s="13"/>
      <c r="E242" s="13"/>
      <c r="F242" s="14"/>
      <c r="G242" s="15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 x14ac:dyDescent="0.25">
      <c r="A243" s="11"/>
      <c r="B243" s="12"/>
      <c r="C243" s="13"/>
      <c r="D243" s="13"/>
      <c r="E243" s="13"/>
      <c r="F243" s="14"/>
      <c r="G243" s="15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 x14ac:dyDescent="0.25">
      <c r="A244" s="11"/>
      <c r="B244" s="12"/>
      <c r="C244" s="13"/>
      <c r="D244" s="13"/>
      <c r="E244" s="13"/>
      <c r="F244" s="14"/>
      <c r="G244" s="15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 x14ac:dyDescent="0.25">
      <c r="A245" s="11"/>
      <c r="B245" s="12"/>
      <c r="C245" s="13"/>
      <c r="D245" s="13"/>
      <c r="E245" s="13"/>
      <c r="F245" s="14"/>
      <c r="G245" s="15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 x14ac:dyDescent="0.25">
      <c r="A246" s="11"/>
      <c r="B246" s="12"/>
      <c r="C246" s="13"/>
      <c r="D246" s="13"/>
      <c r="E246" s="13"/>
      <c r="F246" s="14"/>
      <c r="G246" s="15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 x14ac:dyDescent="0.25">
      <c r="A247" s="11"/>
      <c r="B247" s="12"/>
      <c r="C247" s="13"/>
      <c r="D247" s="13"/>
      <c r="E247" s="13"/>
      <c r="F247" s="14"/>
      <c r="G247" s="15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 x14ac:dyDescent="0.25">
      <c r="A248" s="11"/>
      <c r="B248" s="12"/>
      <c r="C248" s="13"/>
      <c r="D248" s="13"/>
      <c r="E248" s="13"/>
      <c r="F248" s="14"/>
      <c r="G248" s="15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 x14ac:dyDescent="0.25">
      <c r="A249" s="11"/>
      <c r="B249" s="12"/>
      <c r="C249" s="13"/>
      <c r="D249" s="13"/>
      <c r="E249" s="13"/>
      <c r="F249" s="14"/>
      <c r="G249" s="15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 x14ac:dyDescent="0.25">
      <c r="A250" s="11"/>
      <c r="B250" s="12"/>
      <c r="C250" s="13"/>
      <c r="D250" s="13"/>
      <c r="E250" s="13"/>
      <c r="F250" s="14"/>
      <c r="G250" s="15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 x14ac:dyDescent="0.25">
      <c r="A251" s="11"/>
      <c r="B251" s="12"/>
      <c r="C251" s="13"/>
      <c r="D251" s="13"/>
      <c r="E251" s="13"/>
      <c r="F251" s="14"/>
      <c r="G251" s="15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 x14ac:dyDescent="0.25">
      <c r="A252" s="11"/>
      <c r="B252" s="12"/>
      <c r="C252" s="13"/>
      <c r="D252" s="13"/>
      <c r="E252" s="13"/>
      <c r="F252" s="14"/>
      <c r="G252" s="15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 x14ac:dyDescent="0.25">
      <c r="A253" s="11"/>
      <c r="B253" s="12"/>
      <c r="C253" s="13"/>
      <c r="D253" s="13"/>
      <c r="E253" s="13"/>
      <c r="F253" s="14"/>
      <c r="G253" s="15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 x14ac:dyDescent="0.25">
      <c r="A254" s="11"/>
      <c r="B254" s="12"/>
      <c r="C254" s="13"/>
      <c r="D254" s="13"/>
      <c r="E254" s="13"/>
      <c r="F254" s="14"/>
      <c r="G254" s="15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 x14ac:dyDescent="0.25">
      <c r="A255" s="11"/>
      <c r="B255" s="12"/>
      <c r="C255" s="13"/>
      <c r="D255" s="13"/>
      <c r="E255" s="13"/>
      <c r="F255" s="14"/>
      <c r="G255" s="15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 x14ac:dyDescent="0.25">
      <c r="A256" s="11"/>
      <c r="B256" s="12"/>
      <c r="C256" s="13"/>
      <c r="D256" s="13"/>
      <c r="E256" s="13"/>
      <c r="F256" s="14"/>
      <c r="G256" s="15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 x14ac:dyDescent="0.25">
      <c r="A257" s="11"/>
      <c r="B257" s="12"/>
      <c r="C257" s="13"/>
      <c r="D257" s="13"/>
      <c r="E257" s="13"/>
      <c r="F257" s="14"/>
      <c r="G257" s="15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 x14ac:dyDescent="0.25">
      <c r="A258" s="11"/>
      <c r="B258" s="12"/>
      <c r="C258" s="13"/>
      <c r="D258" s="13"/>
      <c r="E258" s="13"/>
      <c r="F258" s="14"/>
      <c r="G258" s="15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 x14ac:dyDescent="0.25">
      <c r="A259" s="11"/>
      <c r="B259" s="12"/>
      <c r="C259" s="13"/>
      <c r="D259" s="13"/>
      <c r="E259" s="13"/>
      <c r="F259" s="14"/>
      <c r="G259" s="15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 x14ac:dyDescent="0.25">
      <c r="A260" s="11"/>
      <c r="B260" s="12"/>
      <c r="C260" s="13"/>
      <c r="D260" s="13"/>
      <c r="E260" s="13"/>
      <c r="F260" s="14"/>
      <c r="G260" s="15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 x14ac:dyDescent="0.25">
      <c r="A261" s="11"/>
      <c r="B261" s="12"/>
      <c r="C261" s="13"/>
      <c r="D261" s="13"/>
      <c r="E261" s="13"/>
      <c r="F261" s="14"/>
      <c r="G261" s="15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 x14ac:dyDescent="0.25">
      <c r="A262" s="11"/>
      <c r="B262" s="12"/>
      <c r="C262" s="13"/>
      <c r="D262" s="13"/>
      <c r="E262" s="13"/>
      <c r="F262" s="14"/>
      <c r="G262" s="15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 x14ac:dyDescent="0.25">
      <c r="A263" s="11"/>
      <c r="B263" s="12"/>
      <c r="C263" s="13"/>
      <c r="D263" s="13"/>
      <c r="E263" s="13"/>
      <c r="F263" s="14"/>
      <c r="G263" s="15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 x14ac:dyDescent="0.25">
      <c r="A264" s="11"/>
      <c r="B264" s="12"/>
      <c r="C264" s="13"/>
      <c r="D264" s="13"/>
      <c r="E264" s="13"/>
      <c r="F264" s="14"/>
      <c r="G264" s="15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 x14ac:dyDescent="0.25">
      <c r="A265" s="11"/>
      <c r="B265" s="12"/>
      <c r="C265" s="13"/>
      <c r="D265" s="13"/>
      <c r="E265" s="13"/>
      <c r="F265" s="14"/>
      <c r="G265" s="15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 x14ac:dyDescent="0.25">
      <c r="A266" s="11"/>
      <c r="B266" s="12"/>
      <c r="C266" s="13"/>
      <c r="D266" s="13"/>
      <c r="E266" s="13"/>
      <c r="F266" s="14"/>
      <c r="G266" s="15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 x14ac:dyDescent="0.25">
      <c r="A267" s="11"/>
      <c r="B267" s="12"/>
      <c r="C267" s="13"/>
      <c r="D267" s="13"/>
      <c r="E267" s="13"/>
      <c r="F267" s="14"/>
      <c r="G267" s="15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 x14ac:dyDescent="0.25">
      <c r="A268" s="11"/>
      <c r="B268" s="12"/>
      <c r="C268" s="13"/>
      <c r="D268" s="13"/>
      <c r="E268" s="13"/>
      <c r="F268" s="14"/>
      <c r="G268" s="15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 x14ac:dyDescent="0.25">
      <c r="A269" s="11"/>
      <c r="B269" s="12"/>
      <c r="C269" s="13"/>
      <c r="D269" s="13"/>
      <c r="E269" s="13"/>
      <c r="F269" s="14"/>
      <c r="G269" s="15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 x14ac:dyDescent="0.25">
      <c r="A270" s="11"/>
      <c r="B270" s="12"/>
      <c r="C270" s="13"/>
      <c r="D270" s="13"/>
      <c r="E270" s="13"/>
      <c r="F270" s="14"/>
      <c r="G270" s="15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 x14ac:dyDescent="0.25">
      <c r="A271" s="11"/>
      <c r="B271" s="12"/>
      <c r="C271" s="13"/>
      <c r="D271" s="13"/>
      <c r="E271" s="13"/>
      <c r="F271" s="14"/>
      <c r="G271" s="15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 x14ac:dyDescent="0.25">
      <c r="A272" s="11"/>
      <c r="B272" s="12"/>
      <c r="C272" s="13"/>
      <c r="D272" s="13"/>
      <c r="E272" s="13"/>
      <c r="F272" s="14"/>
      <c r="G272" s="15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 x14ac:dyDescent="0.25">
      <c r="A273" s="11"/>
      <c r="B273" s="12"/>
      <c r="C273" s="13"/>
      <c r="D273" s="13"/>
      <c r="E273" s="13"/>
      <c r="F273" s="14"/>
      <c r="G273" s="15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 x14ac:dyDescent="0.25">
      <c r="A274" s="11"/>
      <c r="B274" s="12"/>
      <c r="C274" s="13"/>
      <c r="D274" s="13"/>
      <c r="E274" s="13"/>
      <c r="F274" s="14"/>
      <c r="G274" s="15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 x14ac:dyDescent="0.25">
      <c r="A275" s="11"/>
      <c r="B275" s="12"/>
      <c r="C275" s="13"/>
      <c r="D275" s="13"/>
      <c r="E275" s="13"/>
      <c r="F275" s="14"/>
      <c r="G275" s="15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 x14ac:dyDescent="0.25">
      <c r="A276" s="11"/>
      <c r="B276" s="12"/>
      <c r="C276" s="13"/>
      <c r="D276" s="13"/>
      <c r="E276" s="13"/>
      <c r="F276" s="14"/>
      <c r="G276" s="15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 x14ac:dyDescent="0.25">
      <c r="A277" s="11"/>
      <c r="B277" s="12"/>
      <c r="C277" s="13"/>
      <c r="D277" s="13"/>
      <c r="E277" s="13"/>
      <c r="F277" s="14"/>
      <c r="G277" s="15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 x14ac:dyDescent="0.25">
      <c r="A278" s="11"/>
      <c r="B278" s="12"/>
      <c r="C278" s="13"/>
      <c r="D278" s="13"/>
      <c r="E278" s="13"/>
      <c r="F278" s="14"/>
      <c r="G278" s="15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 x14ac:dyDescent="0.25">
      <c r="A279" s="11"/>
      <c r="B279" s="12"/>
      <c r="C279" s="13"/>
      <c r="D279" s="13"/>
      <c r="E279" s="13"/>
      <c r="F279" s="14"/>
      <c r="G279" s="15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 x14ac:dyDescent="0.25">
      <c r="A280" s="11"/>
      <c r="B280" s="12"/>
      <c r="C280" s="13"/>
      <c r="D280" s="13"/>
      <c r="E280" s="13"/>
      <c r="F280" s="14"/>
      <c r="G280" s="15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 x14ac:dyDescent="0.25">
      <c r="A281" s="11"/>
      <c r="B281" s="12"/>
      <c r="C281" s="13"/>
      <c r="D281" s="13"/>
      <c r="E281" s="13"/>
      <c r="F281" s="14"/>
      <c r="G281" s="15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 x14ac:dyDescent="0.25">
      <c r="A282" s="11"/>
      <c r="B282" s="12"/>
      <c r="C282" s="13"/>
      <c r="D282" s="13"/>
      <c r="E282" s="13"/>
      <c r="F282" s="14"/>
      <c r="G282" s="15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 x14ac:dyDescent="0.25">
      <c r="A283" s="11"/>
      <c r="B283" s="12"/>
      <c r="C283" s="13"/>
      <c r="D283" s="13"/>
      <c r="E283" s="13"/>
      <c r="F283" s="14"/>
      <c r="G283" s="15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 x14ac:dyDescent="0.25">
      <c r="A284" s="11"/>
      <c r="B284" s="12"/>
      <c r="C284" s="13"/>
      <c r="D284" s="13"/>
      <c r="E284" s="13"/>
      <c r="F284" s="14"/>
      <c r="G284" s="15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 x14ac:dyDescent="0.25">
      <c r="A285" s="11"/>
      <c r="B285" s="12"/>
      <c r="C285" s="13"/>
      <c r="D285" s="13"/>
      <c r="E285" s="13"/>
      <c r="F285" s="14"/>
      <c r="G285" s="15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 x14ac:dyDescent="0.25">
      <c r="A286" s="11"/>
      <c r="B286" s="12"/>
      <c r="C286" s="13"/>
      <c r="D286" s="13"/>
      <c r="E286" s="13"/>
      <c r="F286" s="14"/>
      <c r="G286" s="15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 x14ac:dyDescent="0.25">
      <c r="A287" s="11"/>
      <c r="B287" s="12"/>
      <c r="C287" s="13"/>
      <c r="D287" s="13"/>
      <c r="E287" s="13"/>
      <c r="F287" s="14"/>
      <c r="G287" s="15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 x14ac:dyDescent="0.25">
      <c r="A288" s="11"/>
      <c r="B288" s="12"/>
      <c r="C288" s="13"/>
      <c r="D288" s="13"/>
      <c r="E288" s="13"/>
      <c r="F288" s="14"/>
      <c r="G288" s="15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 x14ac:dyDescent="0.25">
      <c r="A289" s="11"/>
      <c r="B289" s="12"/>
      <c r="C289" s="13"/>
      <c r="D289" s="13"/>
      <c r="E289" s="13"/>
      <c r="F289" s="14"/>
      <c r="G289" s="15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 x14ac:dyDescent="0.25">
      <c r="A290" s="11"/>
      <c r="B290" s="12"/>
      <c r="C290" s="13"/>
      <c r="D290" s="13"/>
      <c r="E290" s="13"/>
      <c r="F290" s="14"/>
      <c r="G290" s="15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 x14ac:dyDescent="0.25">
      <c r="A291" s="11"/>
      <c r="B291" s="12"/>
      <c r="C291" s="13"/>
      <c r="D291" s="13"/>
      <c r="E291" s="13"/>
      <c r="F291" s="14"/>
      <c r="G291" s="15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 x14ac:dyDescent="0.25">
      <c r="A292" s="11"/>
      <c r="B292" s="12"/>
      <c r="C292" s="13"/>
      <c r="D292" s="13"/>
      <c r="E292" s="13"/>
      <c r="F292" s="14"/>
      <c r="G292" s="15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 x14ac:dyDescent="0.25">
      <c r="A293" s="11"/>
      <c r="B293" s="12"/>
      <c r="C293" s="13"/>
      <c r="D293" s="13"/>
      <c r="E293" s="13"/>
      <c r="F293" s="14"/>
      <c r="G293" s="15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 x14ac:dyDescent="0.25">
      <c r="A294" s="11"/>
      <c r="B294" s="12"/>
      <c r="C294" s="13"/>
      <c r="D294" s="13"/>
      <c r="E294" s="13"/>
      <c r="F294" s="14"/>
      <c r="G294" s="15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 x14ac:dyDescent="0.25">
      <c r="A295" s="11"/>
      <c r="B295" s="12"/>
      <c r="C295" s="13"/>
      <c r="D295" s="13"/>
      <c r="E295" s="13"/>
      <c r="F295" s="14"/>
      <c r="G295" s="15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 x14ac:dyDescent="0.25">
      <c r="A296" s="11"/>
      <c r="B296" s="12"/>
      <c r="C296" s="13"/>
      <c r="D296" s="13"/>
      <c r="E296" s="13"/>
      <c r="F296" s="14"/>
      <c r="G296" s="15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 x14ac:dyDescent="0.25">
      <c r="A297" s="11"/>
      <c r="B297" s="12"/>
      <c r="C297" s="13"/>
      <c r="D297" s="13"/>
      <c r="E297" s="13"/>
      <c r="F297" s="14"/>
      <c r="G297" s="15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 x14ac:dyDescent="0.25">
      <c r="A298" s="11"/>
      <c r="B298" s="12"/>
      <c r="C298" s="13"/>
      <c r="D298" s="13"/>
      <c r="E298" s="13"/>
      <c r="F298" s="14"/>
      <c r="G298" s="15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 x14ac:dyDescent="0.25">
      <c r="A299" s="11"/>
      <c r="B299" s="12"/>
      <c r="C299" s="13"/>
      <c r="D299" s="13"/>
      <c r="E299" s="13"/>
      <c r="F299" s="14"/>
      <c r="G299" s="15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 x14ac:dyDescent="0.25">
      <c r="A300" s="11"/>
      <c r="B300" s="12"/>
      <c r="C300" s="13"/>
      <c r="D300" s="13"/>
      <c r="E300" s="13"/>
      <c r="F300" s="14"/>
      <c r="G300" s="15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 x14ac:dyDescent="0.25">
      <c r="A301" s="11"/>
      <c r="B301" s="12"/>
      <c r="C301" s="13"/>
      <c r="D301" s="13"/>
      <c r="E301" s="13"/>
      <c r="F301" s="14"/>
      <c r="G301" s="15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 x14ac:dyDescent="0.25">
      <c r="A302" s="11"/>
      <c r="B302" s="12"/>
      <c r="C302" s="13"/>
      <c r="D302" s="13"/>
      <c r="E302" s="13"/>
      <c r="F302" s="14"/>
      <c r="G302" s="15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 x14ac:dyDescent="0.25">
      <c r="A303" s="11"/>
      <c r="B303" s="12"/>
      <c r="C303" s="13"/>
      <c r="D303" s="13"/>
      <c r="E303" s="13"/>
      <c r="F303" s="14"/>
      <c r="G303" s="15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 x14ac:dyDescent="0.25">
      <c r="A304" s="11"/>
      <c r="B304" s="12"/>
      <c r="C304" s="13"/>
      <c r="D304" s="13"/>
      <c r="E304" s="13"/>
      <c r="F304" s="14"/>
      <c r="G304" s="15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 x14ac:dyDescent="0.25">
      <c r="A305" s="11"/>
      <c r="B305" s="12"/>
      <c r="C305" s="13"/>
      <c r="D305" s="13"/>
      <c r="E305" s="13"/>
      <c r="F305" s="14"/>
      <c r="G305" s="15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 x14ac:dyDescent="0.25">
      <c r="A306" s="11"/>
      <c r="B306" s="12"/>
      <c r="C306" s="13"/>
      <c r="D306" s="13"/>
      <c r="E306" s="13"/>
      <c r="F306" s="14"/>
      <c r="G306" s="15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 x14ac:dyDescent="0.25">
      <c r="A307" s="11"/>
      <c r="B307" s="12"/>
      <c r="C307" s="13"/>
      <c r="D307" s="13"/>
      <c r="E307" s="13"/>
      <c r="F307" s="14"/>
      <c r="G307" s="15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 x14ac:dyDescent="0.25">
      <c r="A308" s="11"/>
      <c r="B308" s="12"/>
      <c r="C308" s="13"/>
      <c r="D308" s="13"/>
      <c r="E308" s="13"/>
      <c r="F308" s="14"/>
      <c r="G308" s="15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 x14ac:dyDescent="0.25">
      <c r="A309" s="11"/>
      <c r="B309" s="12"/>
      <c r="C309" s="13"/>
      <c r="D309" s="13"/>
      <c r="E309" s="13"/>
      <c r="F309" s="14"/>
      <c r="G309" s="15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 x14ac:dyDescent="0.25">
      <c r="A310" s="11"/>
      <c r="B310" s="12"/>
      <c r="C310" s="13"/>
      <c r="D310" s="13"/>
      <c r="E310" s="13"/>
      <c r="F310" s="14"/>
      <c r="G310" s="15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 x14ac:dyDescent="0.25">
      <c r="A311" s="11"/>
      <c r="B311" s="12"/>
      <c r="C311" s="13"/>
      <c r="D311" s="13"/>
      <c r="E311" s="13"/>
      <c r="F311" s="14"/>
      <c r="G311" s="15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 x14ac:dyDescent="0.25">
      <c r="A312" s="11"/>
      <c r="B312" s="12"/>
      <c r="C312" s="13"/>
      <c r="D312" s="13"/>
      <c r="E312" s="13"/>
      <c r="F312" s="14"/>
      <c r="G312" s="15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 x14ac:dyDescent="0.25">
      <c r="A313" s="11"/>
      <c r="B313" s="12"/>
      <c r="C313" s="13"/>
      <c r="D313" s="13"/>
      <c r="E313" s="13"/>
      <c r="F313" s="14"/>
      <c r="G313" s="15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 x14ac:dyDescent="0.25">
      <c r="A314" s="11"/>
      <c r="B314" s="12"/>
      <c r="C314" s="13"/>
      <c r="D314" s="13"/>
      <c r="E314" s="13"/>
      <c r="F314" s="14"/>
      <c r="G314" s="15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 x14ac:dyDescent="0.25">
      <c r="A315" s="11"/>
      <c r="B315" s="12"/>
      <c r="C315" s="13"/>
      <c r="D315" s="13"/>
      <c r="E315" s="13"/>
      <c r="F315" s="14"/>
      <c r="G315" s="15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 x14ac:dyDescent="0.25">
      <c r="A316" s="11"/>
      <c r="B316" s="12"/>
      <c r="C316" s="13"/>
      <c r="D316" s="13"/>
      <c r="E316" s="13"/>
      <c r="F316" s="14"/>
      <c r="G316" s="15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 x14ac:dyDescent="0.25">
      <c r="A317" s="11"/>
      <c r="B317" s="12"/>
      <c r="C317" s="13"/>
      <c r="D317" s="13"/>
      <c r="E317" s="13"/>
      <c r="F317" s="14"/>
      <c r="G317" s="15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 x14ac:dyDescent="0.25">
      <c r="A318" s="11"/>
      <c r="B318" s="12"/>
      <c r="C318" s="13"/>
      <c r="D318" s="13"/>
      <c r="E318" s="13"/>
      <c r="F318" s="14"/>
      <c r="G318" s="15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 x14ac:dyDescent="0.25">
      <c r="A319" s="11"/>
      <c r="B319" s="12"/>
      <c r="C319" s="13"/>
      <c r="D319" s="13"/>
      <c r="E319" s="13"/>
      <c r="F319" s="14"/>
      <c r="G319" s="15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 x14ac:dyDescent="0.25">
      <c r="A320" s="11"/>
      <c r="B320" s="12"/>
      <c r="C320" s="13"/>
      <c r="D320" s="13"/>
      <c r="E320" s="13"/>
      <c r="F320" s="14"/>
      <c r="G320" s="15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 x14ac:dyDescent="0.25">
      <c r="A321" s="11"/>
      <c r="B321" s="12"/>
      <c r="C321" s="13"/>
      <c r="D321" s="13"/>
      <c r="E321" s="13"/>
      <c r="F321" s="14"/>
      <c r="G321" s="15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 x14ac:dyDescent="0.25">
      <c r="A322" s="11"/>
      <c r="B322" s="12"/>
      <c r="C322" s="13"/>
      <c r="D322" s="13"/>
      <c r="E322" s="13"/>
      <c r="F322" s="14"/>
      <c r="G322" s="15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 x14ac:dyDescent="0.25">
      <c r="A323" s="11"/>
      <c r="B323" s="12"/>
      <c r="C323" s="13"/>
      <c r="D323" s="13"/>
      <c r="E323" s="13"/>
      <c r="F323" s="14"/>
      <c r="G323" s="15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 x14ac:dyDescent="0.25">
      <c r="A324" s="11"/>
      <c r="B324" s="12"/>
      <c r="C324" s="13"/>
      <c r="D324" s="13"/>
      <c r="E324" s="13"/>
      <c r="F324" s="14"/>
      <c r="G324" s="15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 x14ac:dyDescent="0.25">
      <c r="A325" s="11"/>
      <c r="B325" s="12"/>
      <c r="C325" s="13"/>
      <c r="D325" s="13"/>
      <c r="E325" s="13"/>
      <c r="F325" s="14"/>
      <c r="G325" s="15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 x14ac:dyDescent="0.25">
      <c r="A326" s="11"/>
      <c r="B326" s="12"/>
      <c r="C326" s="13"/>
      <c r="D326" s="13"/>
      <c r="E326" s="13"/>
      <c r="F326" s="14"/>
      <c r="G326" s="15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 x14ac:dyDescent="0.25">
      <c r="A327" s="11"/>
      <c r="B327" s="12"/>
      <c r="C327" s="13"/>
      <c r="D327" s="13"/>
      <c r="E327" s="13"/>
      <c r="F327" s="14"/>
      <c r="G327" s="15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 x14ac:dyDescent="0.25">
      <c r="A328" s="11"/>
      <c r="B328" s="12"/>
      <c r="C328" s="13"/>
      <c r="D328" s="13"/>
      <c r="E328" s="13"/>
      <c r="F328" s="14"/>
      <c r="G328" s="15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 x14ac:dyDescent="0.25">
      <c r="A329" s="11"/>
      <c r="B329" s="12"/>
      <c r="C329" s="13"/>
      <c r="D329" s="13"/>
      <c r="E329" s="13"/>
      <c r="F329" s="14"/>
      <c r="G329" s="15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 x14ac:dyDescent="0.25">
      <c r="A330" s="11"/>
      <c r="B330" s="12"/>
      <c r="C330" s="13"/>
      <c r="D330" s="13"/>
      <c r="E330" s="13"/>
      <c r="F330" s="14"/>
      <c r="G330" s="15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 x14ac:dyDescent="0.25">
      <c r="A331" s="11"/>
      <c r="B331" s="12"/>
      <c r="C331" s="13"/>
      <c r="D331" s="13"/>
      <c r="E331" s="13"/>
      <c r="F331" s="14"/>
      <c r="G331" s="15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 x14ac:dyDescent="0.25">
      <c r="A332" s="11"/>
      <c r="B332" s="12"/>
      <c r="C332" s="13"/>
      <c r="D332" s="13"/>
      <c r="E332" s="13"/>
      <c r="F332" s="14"/>
      <c r="G332" s="15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 x14ac:dyDescent="0.25">
      <c r="A333" s="11"/>
      <c r="B333" s="12"/>
      <c r="C333" s="13"/>
      <c r="D333" s="13"/>
      <c r="E333" s="13"/>
      <c r="F333" s="14"/>
      <c r="G333" s="15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 x14ac:dyDescent="0.25">
      <c r="A334" s="11"/>
      <c r="B334" s="12"/>
      <c r="C334" s="13"/>
      <c r="D334" s="13"/>
      <c r="E334" s="13"/>
      <c r="F334" s="14"/>
      <c r="G334" s="15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 x14ac:dyDescent="0.25">
      <c r="A335" s="11"/>
      <c r="B335" s="12"/>
      <c r="C335" s="13"/>
      <c r="D335" s="13"/>
      <c r="E335" s="13"/>
      <c r="F335" s="14"/>
      <c r="G335" s="15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 x14ac:dyDescent="0.25">
      <c r="A336" s="11"/>
      <c r="B336" s="12"/>
      <c r="C336" s="13"/>
      <c r="D336" s="13"/>
      <c r="E336" s="13"/>
      <c r="F336" s="14"/>
      <c r="G336" s="15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 x14ac:dyDescent="0.25">
      <c r="A337" s="11"/>
      <c r="B337" s="12"/>
      <c r="C337" s="13"/>
      <c r="D337" s="13"/>
      <c r="E337" s="13"/>
      <c r="F337" s="14"/>
      <c r="G337" s="15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 x14ac:dyDescent="0.25">
      <c r="A338" s="11"/>
      <c r="B338" s="12"/>
      <c r="C338" s="13"/>
      <c r="D338" s="13"/>
      <c r="E338" s="13"/>
      <c r="F338" s="14"/>
      <c r="G338" s="15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 x14ac:dyDescent="0.25">
      <c r="A339" s="11"/>
      <c r="B339" s="12"/>
      <c r="C339" s="13"/>
      <c r="D339" s="13"/>
      <c r="E339" s="13"/>
      <c r="F339" s="14"/>
      <c r="G339" s="15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 x14ac:dyDescent="0.25">
      <c r="A340" s="11"/>
      <c r="B340" s="12"/>
      <c r="C340" s="13"/>
      <c r="D340" s="13"/>
      <c r="E340" s="13"/>
      <c r="F340" s="14"/>
      <c r="G340" s="15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 x14ac:dyDescent="0.25">
      <c r="A341" s="11"/>
      <c r="B341" s="12"/>
      <c r="C341" s="13"/>
      <c r="D341" s="13"/>
      <c r="E341" s="13"/>
      <c r="F341" s="14"/>
      <c r="G341" s="15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 x14ac:dyDescent="0.25">
      <c r="A342" s="11"/>
      <c r="B342" s="12"/>
      <c r="C342" s="13"/>
      <c r="D342" s="13"/>
      <c r="E342" s="13"/>
      <c r="F342" s="14"/>
      <c r="G342" s="15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 x14ac:dyDescent="0.25">
      <c r="A343" s="11"/>
      <c r="B343" s="12"/>
      <c r="C343" s="13"/>
      <c r="D343" s="13"/>
      <c r="E343" s="13"/>
      <c r="F343" s="14"/>
      <c r="G343" s="15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 x14ac:dyDescent="0.25">
      <c r="A344" s="11"/>
      <c r="B344" s="12"/>
      <c r="C344" s="13"/>
      <c r="D344" s="13"/>
      <c r="E344" s="13"/>
      <c r="F344" s="14"/>
      <c r="G344" s="15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 x14ac:dyDescent="0.25">
      <c r="A345" s="11"/>
      <c r="B345" s="12"/>
      <c r="C345" s="13"/>
      <c r="D345" s="13"/>
      <c r="E345" s="13"/>
      <c r="F345" s="14"/>
      <c r="G345" s="15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 x14ac:dyDescent="0.25">
      <c r="A346" s="11"/>
      <c r="B346" s="12"/>
      <c r="C346" s="13"/>
      <c r="D346" s="13"/>
      <c r="E346" s="13"/>
      <c r="F346" s="14"/>
      <c r="G346" s="15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 x14ac:dyDescent="0.25">
      <c r="A347" s="11"/>
      <c r="B347" s="12"/>
      <c r="C347" s="13"/>
      <c r="D347" s="13"/>
      <c r="E347" s="13"/>
      <c r="F347" s="14"/>
      <c r="G347" s="15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 x14ac:dyDescent="0.25">
      <c r="A348" s="11"/>
      <c r="B348" s="12"/>
      <c r="C348" s="13"/>
      <c r="D348" s="13"/>
      <c r="E348" s="13"/>
      <c r="F348" s="14"/>
      <c r="G348" s="15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 x14ac:dyDescent="0.25">
      <c r="A349" s="11"/>
      <c r="B349" s="12"/>
      <c r="C349" s="13"/>
      <c r="D349" s="13"/>
      <c r="E349" s="13"/>
      <c r="F349" s="14"/>
      <c r="G349" s="15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 x14ac:dyDescent="0.25">
      <c r="A350" s="11"/>
      <c r="B350" s="12"/>
      <c r="C350" s="13"/>
      <c r="D350" s="13"/>
      <c r="E350" s="13"/>
      <c r="F350" s="14"/>
      <c r="G350" s="15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 x14ac:dyDescent="0.25">
      <c r="A351" s="11"/>
      <c r="B351" s="12"/>
      <c r="C351" s="13"/>
      <c r="D351" s="13"/>
      <c r="E351" s="13"/>
      <c r="F351" s="14"/>
      <c r="G351" s="15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 x14ac:dyDescent="0.25">
      <c r="A352" s="11"/>
      <c r="B352" s="12"/>
      <c r="C352" s="13"/>
      <c r="D352" s="13"/>
      <c r="E352" s="13"/>
      <c r="F352" s="14"/>
      <c r="G352" s="15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 x14ac:dyDescent="0.25">
      <c r="A353" s="11"/>
      <c r="B353" s="12"/>
      <c r="C353" s="13"/>
      <c r="D353" s="13"/>
      <c r="E353" s="13"/>
      <c r="F353" s="14"/>
      <c r="G353" s="15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 x14ac:dyDescent="0.25">
      <c r="A354" s="11"/>
      <c r="B354" s="12"/>
      <c r="C354" s="13"/>
      <c r="D354" s="13"/>
      <c r="E354" s="13"/>
      <c r="F354" s="14"/>
      <c r="G354" s="15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 x14ac:dyDescent="0.25">
      <c r="A355" s="11"/>
      <c r="B355" s="12"/>
      <c r="C355" s="13"/>
      <c r="D355" s="13"/>
      <c r="E355" s="13"/>
      <c r="F355" s="14"/>
      <c r="G355" s="15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 x14ac:dyDescent="0.25">
      <c r="A356" s="11"/>
      <c r="B356" s="12"/>
      <c r="C356" s="13"/>
      <c r="D356" s="13"/>
      <c r="E356" s="13"/>
      <c r="F356" s="14"/>
      <c r="G356" s="15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 x14ac:dyDescent="0.25">
      <c r="A357" s="11"/>
      <c r="B357" s="12"/>
      <c r="C357" s="13"/>
      <c r="D357" s="13"/>
      <c r="E357" s="13"/>
      <c r="F357" s="14"/>
      <c r="G357" s="15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 x14ac:dyDescent="0.25">
      <c r="A358" s="11"/>
      <c r="B358" s="12"/>
      <c r="C358" s="13"/>
      <c r="D358" s="13"/>
      <c r="E358" s="13"/>
      <c r="F358" s="14"/>
      <c r="G358" s="15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 x14ac:dyDescent="0.25">
      <c r="A359" s="11"/>
      <c r="B359" s="12"/>
      <c r="C359" s="13"/>
      <c r="D359" s="13"/>
      <c r="E359" s="13"/>
      <c r="F359" s="14"/>
      <c r="G359" s="15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 x14ac:dyDescent="0.25">
      <c r="A360" s="11"/>
      <c r="B360" s="12"/>
      <c r="C360" s="13"/>
      <c r="D360" s="13"/>
      <c r="E360" s="13"/>
      <c r="F360" s="14"/>
      <c r="G360" s="15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 x14ac:dyDescent="0.25">
      <c r="A361" s="11"/>
      <c r="B361" s="12"/>
      <c r="C361" s="13"/>
      <c r="D361" s="13"/>
      <c r="E361" s="13"/>
      <c r="F361" s="14"/>
      <c r="G361" s="15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 x14ac:dyDescent="0.25">
      <c r="A362" s="11"/>
      <c r="B362" s="12"/>
      <c r="C362" s="13"/>
      <c r="D362" s="13"/>
      <c r="E362" s="13"/>
      <c r="F362" s="14"/>
      <c r="G362" s="15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 x14ac:dyDescent="0.25">
      <c r="A363" s="11"/>
      <c r="B363" s="12"/>
      <c r="C363" s="13"/>
      <c r="D363" s="13"/>
      <c r="E363" s="13"/>
      <c r="F363" s="14"/>
      <c r="G363" s="15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 x14ac:dyDescent="0.25">
      <c r="A364" s="11"/>
      <c r="B364" s="12"/>
      <c r="C364" s="13"/>
      <c r="D364" s="13"/>
      <c r="E364" s="13"/>
      <c r="F364" s="14"/>
      <c r="G364" s="15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 x14ac:dyDescent="0.25">
      <c r="A365" s="11"/>
      <c r="B365" s="12"/>
      <c r="C365" s="13"/>
      <c r="D365" s="13"/>
      <c r="E365" s="13"/>
      <c r="F365" s="14"/>
      <c r="G365" s="15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 x14ac:dyDescent="0.25">
      <c r="A366" s="11"/>
      <c r="B366" s="12"/>
      <c r="C366" s="13"/>
      <c r="D366" s="13"/>
      <c r="E366" s="13"/>
      <c r="F366" s="14"/>
      <c r="G366" s="15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 x14ac:dyDescent="0.25">
      <c r="A367" s="11"/>
      <c r="B367" s="12"/>
      <c r="C367" s="13"/>
      <c r="D367" s="13"/>
      <c r="E367" s="13"/>
      <c r="F367" s="14"/>
      <c r="G367" s="15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 x14ac:dyDescent="0.25">
      <c r="A368" s="11"/>
      <c r="B368" s="12"/>
      <c r="C368" s="13"/>
      <c r="D368" s="13"/>
      <c r="E368" s="13"/>
      <c r="F368" s="14"/>
      <c r="G368" s="15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 x14ac:dyDescent="0.25">
      <c r="A369" s="11"/>
      <c r="B369" s="12"/>
      <c r="C369" s="13"/>
      <c r="D369" s="13"/>
      <c r="E369" s="13"/>
      <c r="F369" s="14"/>
      <c r="G369" s="15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 x14ac:dyDescent="0.25">
      <c r="A370" s="11"/>
      <c r="B370" s="12"/>
      <c r="C370" s="13"/>
      <c r="D370" s="13"/>
      <c r="E370" s="13"/>
      <c r="F370" s="14"/>
      <c r="G370" s="15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 x14ac:dyDescent="0.25">
      <c r="A371" s="11"/>
      <c r="B371" s="12"/>
      <c r="C371" s="13"/>
      <c r="D371" s="13"/>
      <c r="E371" s="13"/>
      <c r="F371" s="14"/>
      <c r="G371" s="15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 x14ac:dyDescent="0.25">
      <c r="A372" s="11"/>
      <c r="B372" s="12"/>
      <c r="C372" s="13"/>
      <c r="D372" s="13"/>
      <c r="E372" s="13"/>
      <c r="F372" s="14"/>
      <c r="G372" s="15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 x14ac:dyDescent="0.25">
      <c r="A373" s="11"/>
      <c r="B373" s="12"/>
      <c r="C373" s="13"/>
      <c r="D373" s="13"/>
      <c r="E373" s="13"/>
      <c r="F373" s="14"/>
      <c r="G373" s="15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 x14ac:dyDescent="0.25">
      <c r="A374" s="11"/>
      <c r="B374" s="12"/>
      <c r="C374" s="13"/>
      <c r="D374" s="13"/>
      <c r="E374" s="13"/>
      <c r="F374" s="14"/>
      <c r="G374" s="15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 x14ac:dyDescent="0.25">
      <c r="A375" s="11"/>
      <c r="B375" s="12"/>
      <c r="C375" s="13"/>
      <c r="D375" s="13"/>
      <c r="E375" s="13"/>
      <c r="F375" s="14"/>
      <c r="G375" s="15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 x14ac:dyDescent="0.25">
      <c r="A376" s="11"/>
      <c r="B376" s="12"/>
      <c r="C376" s="13"/>
      <c r="D376" s="13"/>
      <c r="E376" s="13"/>
      <c r="F376" s="14"/>
      <c r="G376" s="15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 x14ac:dyDescent="0.25">
      <c r="A377" s="11"/>
      <c r="B377" s="12"/>
      <c r="C377" s="13"/>
      <c r="D377" s="13"/>
      <c r="E377" s="13"/>
      <c r="F377" s="14"/>
      <c r="G377" s="15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 x14ac:dyDescent="0.25">
      <c r="A378" s="11"/>
      <c r="B378" s="12"/>
      <c r="C378" s="13"/>
      <c r="D378" s="13"/>
      <c r="E378" s="13"/>
      <c r="F378" s="14"/>
      <c r="G378" s="15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 x14ac:dyDescent="0.25">
      <c r="A379" s="11"/>
      <c r="B379" s="12"/>
      <c r="C379" s="13"/>
      <c r="D379" s="13"/>
      <c r="E379" s="13"/>
      <c r="F379" s="14"/>
      <c r="G379" s="15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 x14ac:dyDescent="0.25">
      <c r="A380" s="11"/>
      <c r="B380" s="12"/>
      <c r="C380" s="13"/>
      <c r="D380" s="13"/>
      <c r="E380" s="13"/>
      <c r="F380" s="14"/>
      <c r="G380" s="15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 x14ac:dyDescent="0.25">
      <c r="A381" s="11"/>
      <c r="B381" s="12"/>
      <c r="C381" s="13"/>
      <c r="D381" s="13"/>
      <c r="E381" s="13"/>
      <c r="F381" s="14"/>
      <c r="G381" s="15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 x14ac:dyDescent="0.25">
      <c r="A382" s="11"/>
      <c r="B382" s="12"/>
      <c r="C382" s="13"/>
      <c r="D382" s="13"/>
      <c r="E382" s="13"/>
      <c r="F382" s="14"/>
      <c r="G382" s="15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 x14ac:dyDescent="0.25">
      <c r="A383" s="11"/>
      <c r="B383" s="12"/>
      <c r="C383" s="13"/>
      <c r="D383" s="13"/>
      <c r="E383" s="13"/>
      <c r="F383" s="14"/>
      <c r="G383" s="15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 x14ac:dyDescent="0.25">
      <c r="A384" s="11"/>
      <c r="B384" s="12"/>
      <c r="C384" s="13"/>
      <c r="D384" s="13"/>
      <c r="E384" s="13"/>
      <c r="F384" s="14"/>
      <c r="G384" s="15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 x14ac:dyDescent="0.25">
      <c r="A385" s="11"/>
      <c r="B385" s="12"/>
      <c r="C385" s="13"/>
      <c r="D385" s="13"/>
      <c r="E385" s="13"/>
      <c r="F385" s="14"/>
      <c r="G385" s="15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 x14ac:dyDescent="0.25">
      <c r="A386" s="11"/>
      <c r="B386" s="12"/>
      <c r="C386" s="13"/>
      <c r="D386" s="13"/>
      <c r="E386" s="13"/>
      <c r="F386" s="14"/>
      <c r="G386" s="15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 x14ac:dyDescent="0.25">
      <c r="A387" s="11"/>
      <c r="B387" s="12"/>
      <c r="C387" s="13"/>
      <c r="D387" s="13"/>
      <c r="E387" s="13"/>
      <c r="F387" s="14"/>
      <c r="G387" s="15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 x14ac:dyDescent="0.25">
      <c r="A388" s="11"/>
      <c r="B388" s="12"/>
      <c r="C388" s="13"/>
      <c r="D388" s="13"/>
      <c r="E388" s="13"/>
      <c r="F388" s="14"/>
      <c r="G388" s="15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 x14ac:dyDescent="0.25">
      <c r="A389" s="11"/>
      <c r="B389" s="12"/>
      <c r="C389" s="13"/>
      <c r="D389" s="13"/>
      <c r="E389" s="13"/>
      <c r="F389" s="14"/>
      <c r="G389" s="15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 x14ac:dyDescent="0.25">
      <c r="A390" s="11"/>
      <c r="B390" s="12"/>
      <c r="C390" s="13"/>
      <c r="D390" s="13"/>
      <c r="E390" s="13"/>
      <c r="F390" s="14"/>
      <c r="G390" s="15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 x14ac:dyDescent="0.25">
      <c r="A391" s="11"/>
      <c r="B391" s="12"/>
      <c r="C391" s="13"/>
      <c r="D391" s="13"/>
      <c r="E391" s="13"/>
      <c r="F391" s="14"/>
      <c r="G391" s="15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 x14ac:dyDescent="0.25">
      <c r="A392" s="11"/>
      <c r="B392" s="12"/>
      <c r="C392" s="13"/>
      <c r="D392" s="13"/>
      <c r="E392" s="13"/>
      <c r="F392" s="14"/>
      <c r="G392" s="15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 x14ac:dyDescent="0.25">
      <c r="A393" s="11"/>
      <c r="B393" s="12"/>
      <c r="C393" s="13"/>
      <c r="D393" s="13"/>
      <c r="E393" s="13"/>
      <c r="F393" s="14"/>
      <c r="G393" s="15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 x14ac:dyDescent="0.25">
      <c r="A394" s="11"/>
      <c r="B394" s="12"/>
      <c r="C394" s="13"/>
      <c r="D394" s="13"/>
      <c r="E394" s="13"/>
      <c r="F394" s="14"/>
      <c r="G394" s="15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 x14ac:dyDescent="0.25">
      <c r="A395" s="11"/>
      <c r="B395" s="12"/>
      <c r="C395" s="13"/>
      <c r="D395" s="13"/>
      <c r="E395" s="13"/>
      <c r="F395" s="14"/>
      <c r="G395" s="15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 x14ac:dyDescent="0.25">
      <c r="A396" s="11"/>
      <c r="B396" s="12"/>
      <c r="C396" s="13"/>
      <c r="D396" s="13"/>
      <c r="E396" s="13"/>
      <c r="F396" s="14"/>
      <c r="G396" s="15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 x14ac:dyDescent="0.25">
      <c r="A397" s="11"/>
      <c r="B397" s="12"/>
      <c r="C397" s="13"/>
      <c r="D397" s="13"/>
      <c r="E397" s="13"/>
      <c r="F397" s="14"/>
      <c r="G397" s="15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 x14ac:dyDescent="0.25">
      <c r="A398" s="11"/>
      <c r="B398" s="12"/>
      <c r="C398" s="13"/>
      <c r="D398" s="13"/>
      <c r="E398" s="13"/>
      <c r="F398" s="14"/>
      <c r="G398" s="15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 x14ac:dyDescent="0.25">
      <c r="A399" s="11"/>
      <c r="B399" s="12"/>
      <c r="C399" s="13"/>
      <c r="D399" s="13"/>
      <c r="E399" s="13"/>
      <c r="F399" s="14"/>
      <c r="G399" s="15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 x14ac:dyDescent="0.25">
      <c r="A400" s="11"/>
      <c r="B400" s="12"/>
      <c r="C400" s="13"/>
      <c r="D400" s="13"/>
      <c r="E400" s="13"/>
      <c r="F400" s="14"/>
      <c r="G400" s="15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 x14ac:dyDescent="0.25">
      <c r="A401" s="11"/>
      <c r="B401" s="12"/>
      <c r="C401" s="13"/>
      <c r="D401" s="13"/>
      <c r="E401" s="13"/>
      <c r="F401" s="14"/>
      <c r="G401" s="15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 x14ac:dyDescent="0.25">
      <c r="A402" s="11"/>
      <c r="B402" s="12"/>
      <c r="C402" s="13"/>
      <c r="D402" s="13"/>
      <c r="E402" s="13"/>
      <c r="F402" s="14"/>
      <c r="G402" s="15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 x14ac:dyDescent="0.25">
      <c r="A403" s="11"/>
      <c r="B403" s="12"/>
      <c r="C403" s="13"/>
      <c r="D403" s="13"/>
      <c r="E403" s="13"/>
      <c r="F403" s="14"/>
      <c r="G403" s="15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 x14ac:dyDescent="0.25">
      <c r="A404" s="11"/>
      <c r="B404" s="12"/>
      <c r="C404" s="13"/>
      <c r="D404" s="13"/>
      <c r="E404" s="13"/>
      <c r="F404" s="14"/>
      <c r="G404" s="15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 x14ac:dyDescent="0.25">
      <c r="A405" s="11"/>
      <c r="B405" s="12"/>
      <c r="C405" s="13"/>
      <c r="D405" s="13"/>
      <c r="E405" s="13"/>
      <c r="F405" s="14"/>
      <c r="G405" s="15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 x14ac:dyDescent="0.25">
      <c r="A406" s="11"/>
      <c r="B406" s="12"/>
      <c r="C406" s="13"/>
      <c r="D406" s="13"/>
      <c r="E406" s="13"/>
      <c r="F406" s="14"/>
      <c r="G406" s="15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 x14ac:dyDescent="0.25">
      <c r="A407" s="11"/>
      <c r="B407" s="12"/>
      <c r="C407" s="13"/>
      <c r="D407" s="13"/>
      <c r="E407" s="13"/>
      <c r="F407" s="14"/>
      <c r="G407" s="15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 x14ac:dyDescent="0.25">
      <c r="A408" s="11"/>
      <c r="B408" s="12"/>
      <c r="C408" s="13"/>
      <c r="D408" s="13"/>
      <c r="E408" s="13"/>
      <c r="F408" s="14"/>
      <c r="G408" s="15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 x14ac:dyDescent="0.25">
      <c r="A409" s="11"/>
      <c r="B409" s="12"/>
      <c r="C409" s="13"/>
      <c r="D409" s="13"/>
      <c r="E409" s="13"/>
      <c r="F409" s="14"/>
      <c r="G409" s="15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 x14ac:dyDescent="0.25">
      <c r="A410" s="11"/>
      <c r="B410" s="12"/>
      <c r="C410" s="13"/>
      <c r="D410" s="13"/>
      <c r="E410" s="13"/>
      <c r="F410" s="14"/>
      <c r="G410" s="15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 x14ac:dyDescent="0.25">
      <c r="A411" s="11"/>
      <c r="B411" s="12"/>
      <c r="C411" s="13"/>
      <c r="D411" s="13"/>
      <c r="E411" s="13"/>
      <c r="F411" s="14"/>
      <c r="G411" s="15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 x14ac:dyDescent="0.25">
      <c r="A412" s="11"/>
      <c r="B412" s="12"/>
      <c r="C412" s="13"/>
      <c r="D412" s="13"/>
      <c r="E412" s="13"/>
      <c r="F412" s="14"/>
      <c r="G412" s="15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 x14ac:dyDescent="0.25">
      <c r="A413" s="11"/>
      <c r="B413" s="12"/>
      <c r="C413" s="13"/>
      <c r="D413" s="13"/>
      <c r="E413" s="13"/>
      <c r="F413" s="14"/>
      <c r="G413" s="15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 x14ac:dyDescent="0.25">
      <c r="A414" s="11"/>
      <c r="B414" s="12"/>
      <c r="C414" s="13"/>
      <c r="D414" s="13"/>
      <c r="E414" s="13"/>
      <c r="F414" s="14"/>
      <c r="G414" s="15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 x14ac:dyDescent="0.25">
      <c r="A415" s="11"/>
      <c r="B415" s="12"/>
      <c r="C415" s="13"/>
      <c r="D415" s="13"/>
      <c r="E415" s="13"/>
      <c r="F415" s="14"/>
      <c r="G415" s="15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 x14ac:dyDescent="0.25">
      <c r="A416" s="11"/>
      <c r="B416" s="12"/>
      <c r="C416" s="13"/>
      <c r="D416" s="13"/>
      <c r="E416" s="13"/>
      <c r="F416" s="14"/>
      <c r="G416" s="15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1:G1"/>
    <mergeCell ref="A5:A6"/>
    <mergeCell ref="B5:B6"/>
    <mergeCell ref="C5:F5"/>
    <mergeCell ref="G5:G6"/>
  </mergeCells>
  <hyperlinks>
    <hyperlink ref="G8" location="'1'!A1" display="Tabel 1"/>
    <hyperlink ref="G9" location="'1'!A1" display="Tabel 1"/>
    <hyperlink ref="G10" location="'2'!A1" display="Tabel 2"/>
    <hyperlink ref="G11" location="'1'!A1" display="Tabel 1"/>
    <hyperlink ref="G12" location="'1'!A1" display="Tabel 1"/>
    <hyperlink ref="G13" location="'2'!A1" display="Tabel 2"/>
    <hyperlink ref="G14" location="'2'!A1" display="Tabel 2"/>
    <hyperlink ref="G15" location="'3'!A1" display="Tabel 3"/>
    <hyperlink ref="G27" location="'4'!A1" display="Tabel 4"/>
    <hyperlink ref="G34" location="'4'!A1" display="Tabel 4"/>
    <hyperlink ref="G35" location="'4'!A1" display="Tabel 4"/>
    <hyperlink ref="G36" location="'6'!A1" display="Tabel 6"/>
    <hyperlink ref="G39" location="'5'!A1" display="Tabel 5"/>
    <hyperlink ref="G40" location="'5'!A1" display="Tabel 5"/>
    <hyperlink ref="G41" location="'7'!A1" display="Tabel 7"/>
    <hyperlink ref="G42" location="'7'!A1" display="Tabel 7"/>
    <hyperlink ref="G43" location="'8'!A1" display="Tabel 8"/>
    <hyperlink ref="G47" location="'9'!A1" display="Tabel 9"/>
    <hyperlink ref="G48" location="'10'!A1" display="Tabel 10"/>
    <hyperlink ref="G49" location="'11'!A1" display="Tabel 11"/>
    <hyperlink ref="G64" location="'14'!A1" display="Tabel 14"/>
    <hyperlink ref="G71" location="'16'!A1" display="Tabel 16"/>
    <hyperlink ref="G80" location="'19'!A1" display="Tabel 19"/>
    <hyperlink ref="G81" location="'20'!A1" display="Tabel 20"/>
    <hyperlink ref="G87" location="'21'!A1" display="Tabel 21"/>
    <hyperlink ref="G88" location="'21'!A1" display="Tabel 21"/>
    <hyperlink ref="G89" location="'22'!A1" display="Tabel 21"/>
    <hyperlink ref="G90" location="'21'!A1" display="Tabel 21"/>
    <hyperlink ref="G94" location="'24'!A1" display="Tabel 24"/>
    <hyperlink ref="G95" location="'24'!A1" display="Tabel 24"/>
    <hyperlink ref="G96" location="'24'!A1" display="Tabel 24"/>
    <hyperlink ref="G97" location="'25'!A1" display="Tabel 24"/>
    <hyperlink ref="G100" location="'32'!A1" display="Tabel 32"/>
    <hyperlink ref="G101" location="'29'!A1" display="Tabel 29"/>
    <hyperlink ref="G102" location="'31'!A1" display="Tabel 31"/>
    <hyperlink ref="G105" location="'34'!A1" display="Tabel 34"/>
    <hyperlink ref="G106" location="'34'!A1" display="Tabel 34"/>
    <hyperlink ref="G107" location="'34'!A1" display="Tabel 34"/>
    <hyperlink ref="G108" location="'34'!A1" display="Tabel 34"/>
    <hyperlink ref="G109" location="'34'!A1" display="Tabel 34"/>
    <hyperlink ref="G110" location="'34'!A1" display="Tabel 34"/>
    <hyperlink ref="G111" location="'37'!A1" display="Tabel 33"/>
    <hyperlink ref="G112" location="'37'!A1" display="Tabel 33"/>
    <hyperlink ref="G113" location="'38'!A1" display="Tabel 38"/>
    <hyperlink ref="G114" location="'38'!A1" display="Tabel 38"/>
    <hyperlink ref="G115" location="'39'!A1" display="Tabel 39"/>
    <hyperlink ref="G116" location="'40'!A1" display="Tabel 36"/>
    <hyperlink ref="G117" location="'41'!A1" display="Tabel 41"/>
    <hyperlink ref="G118" location="'43'!A1" display="Tabel 43"/>
    <hyperlink ref="G119" location="'43'!A1" display="Tabel 43"/>
    <hyperlink ref="G120" location="'45'!A1" display="Tabel 45"/>
    <hyperlink ref="G121" location="'45'!A1" display="Tabel 45"/>
    <hyperlink ref="G122" location="'45'!A1" display="Tabel 45"/>
    <hyperlink ref="G123" location="'46'!A1" display="Tabel 46"/>
    <hyperlink ref="G124" location="'46'!A1" display="Tabel 46"/>
    <hyperlink ref="G125" location="'47'!A1" display="Tabel 47"/>
    <hyperlink ref="G126" location="'48'!A1" display="Tabel 48"/>
    <hyperlink ref="G127" location="'48'!A1" display="Tabel 48"/>
    <hyperlink ref="G128" location="'48'!A1" display="Tabel 48"/>
    <hyperlink ref="G129" location="'48'!A1" display="Tabel 48"/>
    <hyperlink ref="G130" location="'49'!A1" display="Tabel 49"/>
    <hyperlink ref="G131" location="'49'!A1" display="Tabel 49"/>
    <hyperlink ref="G132" location="'49'!A1" display="Tabel 49"/>
    <hyperlink ref="G133" location="'49'!A1" display="Tabel 49"/>
    <hyperlink ref="G136" location="'52'!A1" display="Tabel 52"/>
    <hyperlink ref="G137" location="'53'!A1" display="Tabel 53"/>
    <hyperlink ref="G138" location="'54'!A1" display="Tabel 54"/>
    <hyperlink ref="G142" location="'56'!A1" display="Tabel 56"/>
    <hyperlink ref="G143" location="'56'!Print_Area" display="Tabel 56"/>
    <hyperlink ref="G144" location="'56'!Print_Area" display="Tabel 56"/>
    <hyperlink ref="G145" location="'57'!Print_Area" display="Tabel 57"/>
    <hyperlink ref="G146" location="'57'!Print_Area" display="Tabel 57"/>
    <hyperlink ref="G147" location="'57'!Print_Area" display="Tabel 57"/>
    <hyperlink ref="G148" location="'57'!Print_Area" display="Tabel 57"/>
    <hyperlink ref="G149" location="'58'!Print_Area" display="Tabel 58"/>
    <hyperlink ref="G150" location="'58'!Print_Area" display="Tabel 58"/>
    <hyperlink ref="G151" location="'59'!Print_Area" display="Tabel 59"/>
    <hyperlink ref="G152" location="'60'!Print_Area" display="Tabel 60"/>
    <hyperlink ref="G153" location="'61'!Print_Area" display="Tabel 61"/>
    <hyperlink ref="G154" location="'61'!Print_Area" display="Tabel 61"/>
    <hyperlink ref="G155" location="'62'!Print_Area" display="Tabel 62"/>
    <hyperlink ref="G156" location="'62'!Print_Area" display="Tabel 62"/>
    <hyperlink ref="G157" location="'63'!Print_Area" display="Tabel 62"/>
    <hyperlink ref="G158" location="'64'!Print_Area" display="Tabel 64"/>
    <hyperlink ref="G159" location="'64'!Print_Area" display="Tabel 64"/>
    <hyperlink ref="G160" location="'65'!A1" display="Tabel 64"/>
    <hyperlink ref="G161" location="'65'!A1" display="Tabel 64"/>
    <hyperlink ref="G162" location="'65'!A1" display="Tabel 64"/>
    <hyperlink ref="G163" location="'65'!A1" display="Tabel 64"/>
    <hyperlink ref="G164" location="'66'!A1" display="Tabel 65"/>
    <hyperlink ref="G165" location="'67'!A1" display="Tabel 67"/>
    <hyperlink ref="G166" location="'67'!A1" display="Tabel 67"/>
    <hyperlink ref="G169" location="'68'!A1" display="Tabel 68"/>
    <hyperlink ref="G170" location="'69'!A1" display="Tabel 69"/>
    <hyperlink ref="G171" location="'69'!A1" display="Tabel 69"/>
    <hyperlink ref="G172" location="'69'!A1" display="Tabel 69"/>
    <hyperlink ref="G173" location="'69'!A1" display="Tabel 69"/>
    <hyperlink ref="G174" location="'69'!A1" display="Tabel 69"/>
    <hyperlink ref="G177" location="'69'!A1" display="Tabel 69"/>
    <hyperlink ref="G178" location="'70'!A1" display="Tabel 63"/>
    <hyperlink ref="G181" location="'72'!A1" display="Tabel 65"/>
    <hyperlink ref="G182" location="'72'!A1" display="Tabel 65"/>
    <hyperlink ref="G183" location="'73'!A1" display="Tabel 66"/>
    <hyperlink ref="G184" location="'73'!A1" display="Tabel 66"/>
    <hyperlink ref="G185" location="'73'!A1" display="Tabel 66"/>
    <hyperlink ref="G186" location="'73'!A1" display="Tabel 66"/>
    <hyperlink ref="G187" location="'74'!A1" display="Tabel 67"/>
    <hyperlink ref="G188" location="'84'!Print_Area" display="Tabel 84"/>
    <hyperlink ref="G189" location="'84'!Print_Area" display="Tabel 84"/>
    <hyperlink ref="G190" location="'86'!Print_Area" display="Tabel 84"/>
    <hyperlink ref="G191" location="'87'!Print_Area" display="Tabel 84"/>
    <hyperlink ref="G194" location="'75'!A1" display="Tabel 68"/>
    <hyperlink ref="G195" location="'76'!A1" display="Tabel 69"/>
    <hyperlink ref="G196" location="'77'!A1" display="Tabel 70"/>
    <hyperlink ref="G197" location="'77'!A1" display="Tabel 70"/>
    <hyperlink ref="G200" location="'78'!A1" display="Tabel 71"/>
    <hyperlink ref="G203" location="'79'!A1" display="Tabel 79"/>
    <hyperlink ref="G204" location="'80'!A1" display="Tabel 80"/>
    <hyperlink ref="G205" location="'80'!A1" display="Tabel 80"/>
    <hyperlink ref="G206" location="'80'!A1" display="Tabel 80"/>
    <hyperlink ref="G207" location="'81'!A1" display="Tabel 80"/>
    <hyperlink ref="G212" location="'81'!A1" display="Tabel 81"/>
    <hyperlink ref="G213" location="'81'!A1" display="Tabel 81"/>
    <hyperlink ref="G214" location="'81'!A1" display="Tabel 81"/>
    <hyperlink ref="G215" location="'82'!A1" display="Tabel 82"/>
    <hyperlink ref="G216" location="'83'!A1" display="Tabel 83"/>
  </hyperlinks>
  <printOptions horizontalCentered="1"/>
  <pageMargins left="0.74791666666666701" right="0.74791666666666701" top="0.72013888888888899" bottom="0.55000000000000004" header="0.51180555555555496" footer="0.51180555555555496"/>
  <pageSetup paperSize="9" scale="90" firstPageNumber="0" orientation="landscape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1000"/>
  <sheetViews>
    <sheetView zoomScaleNormal="100" workbookViewId="0">
      <pane ySplit="8" topLeftCell="A9" activePane="bottomLeft" state="frozen"/>
      <selection pane="bottomLeft" activeCell="A17" sqref="A17"/>
    </sheetView>
  </sheetViews>
  <sheetFormatPr defaultColWidth="14.42578125" defaultRowHeight="15" x14ac:dyDescent="0.25"/>
  <cols>
    <col min="1" max="1" width="5.7109375" customWidth="1"/>
    <col min="2" max="3" width="38.7109375" customWidth="1"/>
    <col min="4" max="4" width="37.7109375" customWidth="1"/>
    <col min="5" max="27" width="9.28515625" customWidth="1"/>
  </cols>
  <sheetData>
    <row r="1" spans="1:27" ht="15.75" x14ac:dyDescent="0.25">
      <c r="A1" s="101" t="s">
        <v>498</v>
      </c>
      <c r="B1" s="167"/>
      <c r="C1" s="171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</row>
    <row r="2" spans="1:27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</row>
    <row r="3" spans="1:27" ht="15" customHeight="1" x14ac:dyDescent="0.25">
      <c r="A3" s="724" t="s">
        <v>499</v>
      </c>
      <c r="B3" s="724"/>
      <c r="C3" s="724"/>
      <c r="D3" s="724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</row>
    <row r="4" spans="1:27" ht="15" customHeight="1" x14ac:dyDescent="0.25">
      <c r="A4" s="724" t="s">
        <v>500</v>
      </c>
      <c r="B4" s="724"/>
      <c r="C4" s="724"/>
      <c r="D4" s="724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</row>
    <row r="5" spans="1:27" ht="15" customHeight="1" x14ac:dyDescent="0.25">
      <c r="A5" s="724" t="s">
        <v>501</v>
      </c>
      <c r="B5" s="724"/>
      <c r="C5" s="724"/>
      <c r="D5" s="724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</row>
    <row r="6" spans="1:27" ht="15" customHeight="1" x14ac:dyDescent="0.25">
      <c r="A6" s="123"/>
      <c r="B6" s="123"/>
      <c r="C6" s="123"/>
      <c r="D6" s="12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</row>
    <row r="7" spans="1:27" ht="45" customHeight="1" x14ac:dyDescent="0.25">
      <c r="A7" s="219" t="s">
        <v>4</v>
      </c>
      <c r="B7" s="219" t="s">
        <v>324</v>
      </c>
      <c r="C7" s="219" t="s">
        <v>502</v>
      </c>
      <c r="D7" s="220" t="s">
        <v>503</v>
      </c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</row>
    <row r="8" spans="1:27" ht="14.25" customHeight="1" x14ac:dyDescent="0.25">
      <c r="A8" s="109">
        <v>1</v>
      </c>
      <c r="B8" s="221">
        <v>2</v>
      </c>
      <c r="C8" s="221">
        <v>3</v>
      </c>
      <c r="D8" s="109">
        <v>4</v>
      </c>
      <c r="E8" s="222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</row>
    <row r="9" spans="1:27" ht="15" customHeight="1" x14ac:dyDescent="0.25">
      <c r="A9" s="183">
        <v>1</v>
      </c>
      <c r="B9" s="223" t="s">
        <v>504</v>
      </c>
      <c r="C9" s="223" t="s">
        <v>505</v>
      </c>
      <c r="D9" s="224" t="s">
        <v>131</v>
      </c>
      <c r="E9" s="103"/>
      <c r="F9" s="103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</row>
    <row r="10" spans="1:27" ht="15" customHeight="1" x14ac:dyDescent="0.25">
      <c r="A10" s="183"/>
      <c r="B10" s="194"/>
      <c r="C10" s="194"/>
      <c r="D10" s="225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</row>
    <row r="11" spans="1:27" ht="15" customHeight="1" x14ac:dyDescent="0.25">
      <c r="A11" s="226"/>
      <c r="B11" s="194"/>
      <c r="C11" s="194"/>
      <c r="D11" s="227"/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</row>
    <row r="12" spans="1:27" ht="15" customHeight="1" x14ac:dyDescent="0.25">
      <c r="A12" s="226"/>
      <c r="B12" s="194"/>
      <c r="C12" s="194"/>
      <c r="D12" s="227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</row>
    <row r="13" spans="1:27" ht="15" customHeight="1" x14ac:dyDescent="0.25">
      <c r="A13" s="725" t="s">
        <v>506</v>
      </c>
      <c r="B13" s="725"/>
      <c r="C13" s="725"/>
      <c r="D13" s="190">
        <f>COUNTIF(D9:D12,"V")</f>
        <v>1</v>
      </c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</row>
    <row r="14" spans="1:27" ht="15" customHeight="1" x14ac:dyDescent="0.25">
      <c r="A14" s="725" t="s">
        <v>507</v>
      </c>
      <c r="B14" s="725"/>
      <c r="C14" s="725"/>
      <c r="D14" s="190">
        <f>COUNTA(D9:D12)</f>
        <v>1</v>
      </c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</row>
    <row r="15" spans="1:27" ht="15" customHeight="1" x14ac:dyDescent="0.25">
      <c r="A15" s="720" t="s">
        <v>508</v>
      </c>
      <c r="B15" s="720"/>
      <c r="C15" s="720"/>
      <c r="D15" s="228">
        <f>COUNTIF(D9:D12,"V")/COUNTA(D9:D12)</f>
        <v>1</v>
      </c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</row>
    <row r="16" spans="1:27" ht="15" customHeight="1" x14ac:dyDescent="0.25">
      <c r="A16" s="103"/>
      <c r="B16" s="103"/>
      <c r="C16" s="167"/>
      <c r="D16" s="229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</row>
    <row r="17" spans="1:27" ht="15" customHeight="1" x14ac:dyDescent="0.25">
      <c r="A17" s="650" t="s">
        <v>1348</v>
      </c>
      <c r="B17" s="121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</row>
    <row r="18" spans="1:27" ht="15" customHeight="1" x14ac:dyDescent="0.25">
      <c r="A18" s="121" t="s">
        <v>510</v>
      </c>
      <c r="B18" s="121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</row>
    <row r="19" spans="1:27" ht="15" customHeight="1" x14ac:dyDescent="0.25">
      <c r="A19" s="121" t="s">
        <v>511</v>
      </c>
      <c r="B19" s="121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</row>
    <row r="20" spans="1:27" ht="15" customHeight="1" x14ac:dyDescent="0.25">
      <c r="A20" s="121" t="s">
        <v>512</v>
      </c>
      <c r="B20" s="121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</row>
    <row r="21" spans="1:27" ht="1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</row>
    <row r="22" spans="1:27" ht="1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</row>
    <row r="23" spans="1:27" ht="1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1:27" ht="1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1:27" ht="1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</row>
    <row r="26" spans="1:27" ht="1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</row>
    <row r="27" spans="1:27" ht="1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</row>
    <row r="28" spans="1:27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</row>
    <row r="29" spans="1:27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</row>
    <row r="30" spans="1:27" ht="1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</row>
    <row r="31" spans="1:27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</row>
    <row r="32" spans="1:27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</row>
    <row r="33" spans="1:27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</row>
    <row r="34" spans="1:27" ht="16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</row>
    <row r="35" spans="1:27" ht="16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</row>
    <row r="36" spans="1:27" ht="16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</row>
    <row r="37" spans="1:27" ht="16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</row>
    <row r="38" spans="1:27" ht="16.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</row>
    <row r="39" spans="1:27" ht="16.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</row>
    <row r="40" spans="1:27" ht="16.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</row>
    <row r="41" spans="1:27" ht="16.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</row>
    <row r="42" spans="1:27" ht="16.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1:27" ht="16.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1:27" ht="16.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ht="16.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ht="16.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1:27" ht="16.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1:27" ht="16.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1:27" ht="16.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1:27" ht="16.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1:27" ht="16.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1:27" ht="16.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1:27" ht="30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1:27" ht="16.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1:27" ht="16.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1:27" ht="16.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  <row r="57" spans="1:27" ht="16.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</row>
    <row r="58" spans="1:27" ht="16.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</row>
    <row r="59" spans="1:27" ht="16.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</row>
    <row r="60" spans="1:27" ht="16.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</row>
    <row r="61" spans="1:27" ht="16.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</row>
    <row r="62" spans="1:27" ht="16.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</row>
    <row r="63" spans="1:27" ht="16.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</row>
    <row r="64" spans="1:27" ht="16.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</row>
    <row r="65" spans="1:27" ht="16.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</row>
    <row r="66" spans="1:27" ht="16.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</row>
    <row r="67" spans="1:27" ht="16.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</row>
    <row r="68" spans="1:27" ht="16.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</row>
    <row r="69" spans="1:27" ht="16.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</row>
    <row r="70" spans="1:27" ht="16.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</row>
    <row r="71" spans="1:27" ht="16.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</row>
    <row r="72" spans="1:27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</row>
    <row r="73" spans="1:27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</row>
    <row r="74" spans="1:27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</row>
    <row r="75" spans="1:27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</row>
    <row r="76" spans="1:27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</row>
    <row r="77" spans="1:27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</row>
    <row r="78" spans="1:27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</row>
    <row r="79" spans="1:27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</row>
    <row r="80" spans="1:27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</row>
    <row r="81" spans="1:27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</row>
    <row r="82" spans="1:27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</row>
    <row r="83" spans="1:27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1:27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1:27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</row>
    <row r="86" spans="1:27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</row>
    <row r="87" spans="1:27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</row>
    <row r="88" spans="1:27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</row>
    <row r="89" spans="1:27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</row>
    <row r="90" spans="1:27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</row>
    <row r="91" spans="1:27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</row>
    <row r="92" spans="1:27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</row>
    <row r="93" spans="1:27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</row>
    <row r="95" spans="1:27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</row>
    <row r="96" spans="1:27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</row>
    <row r="97" spans="1:27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</row>
    <row r="98" spans="1:27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</row>
    <row r="99" spans="1:27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</row>
    <row r="100" spans="1:27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</row>
    <row r="101" spans="1:27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</row>
    <row r="102" spans="1:27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</row>
    <row r="103" spans="1:27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</row>
    <row r="104" spans="1:27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</row>
    <row r="105" spans="1:27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</row>
    <row r="106" spans="1:27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</row>
    <row r="107" spans="1:27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</row>
    <row r="108" spans="1:27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</row>
    <row r="109" spans="1:27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</row>
    <row r="110" spans="1:27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</row>
    <row r="111" spans="1:27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</row>
    <row r="112" spans="1:27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</row>
    <row r="113" spans="1:27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</row>
    <row r="114" spans="1:27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</row>
    <row r="115" spans="1:27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</row>
    <row r="116" spans="1:27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:27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</row>
    <row r="118" spans="1:27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</row>
    <row r="119" spans="1:27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</row>
    <row r="120" spans="1:27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</row>
    <row r="121" spans="1:27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</row>
    <row r="122" spans="1:27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</row>
    <row r="125" spans="1:27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</row>
    <row r="126" spans="1:27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</row>
    <row r="127" spans="1:27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</row>
    <row r="128" spans="1:27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</row>
    <row r="129" spans="1:27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</row>
    <row r="130" spans="1:27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</row>
    <row r="131" spans="1:27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</row>
    <row r="132" spans="1:27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</row>
    <row r="133" spans="1:27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</row>
    <row r="134" spans="1:27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</row>
    <row r="135" spans="1:27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</row>
    <row r="136" spans="1:27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</row>
    <row r="137" spans="1:27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</row>
    <row r="138" spans="1:27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</row>
    <row r="139" spans="1:27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</row>
    <row r="140" spans="1:27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</row>
    <row r="141" spans="1:27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</row>
    <row r="142" spans="1:27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</row>
    <row r="143" spans="1:27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</row>
    <row r="144" spans="1:27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</row>
    <row r="145" spans="1:27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</row>
    <row r="146" spans="1:27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</row>
    <row r="147" spans="1:27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</row>
    <row r="148" spans="1:27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:27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</row>
    <row r="150" spans="1:27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</row>
    <row r="151" spans="1:27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</row>
    <row r="152" spans="1:27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:27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</row>
    <row r="154" spans="1:27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</row>
    <row r="155" spans="1:27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</row>
    <row r="156" spans="1:27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</row>
    <row r="157" spans="1:27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</row>
    <row r="158" spans="1:27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</row>
    <row r="159" spans="1:27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</row>
    <row r="160" spans="1:27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61" spans="1:27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1:27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1:27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</row>
    <row r="164" spans="1:27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</row>
    <row r="165" spans="1:27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</row>
    <row r="166" spans="1:27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</row>
    <row r="167" spans="1:27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</row>
    <row r="168" spans="1:27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</row>
    <row r="169" spans="1:27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</row>
    <row r="170" spans="1:27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</row>
    <row r="171" spans="1:27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</row>
    <row r="172" spans="1:27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</row>
    <row r="173" spans="1:27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</row>
    <row r="174" spans="1:27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</row>
    <row r="175" spans="1:27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</row>
    <row r="176" spans="1:27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</row>
    <row r="177" spans="1:27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</row>
    <row r="178" spans="1:27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</row>
    <row r="179" spans="1:27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</row>
    <row r="180" spans="1:27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</row>
    <row r="181" spans="1:27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</row>
    <row r="182" spans="1:27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</row>
    <row r="183" spans="1:27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</row>
    <row r="184" spans="1:27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</row>
    <row r="185" spans="1:27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</row>
    <row r="186" spans="1:27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</row>
    <row r="187" spans="1:27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</row>
    <row r="188" spans="1:27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</row>
    <row r="189" spans="1:27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</row>
    <row r="190" spans="1:27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</row>
    <row r="191" spans="1:27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</row>
    <row r="192" spans="1:27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</row>
    <row r="193" spans="1:27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</row>
    <row r="194" spans="1:27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</row>
    <row r="195" spans="1:27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</row>
    <row r="196" spans="1:27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</row>
    <row r="197" spans="1:27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</row>
    <row r="198" spans="1:27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</row>
    <row r="199" spans="1:27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1:27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1:27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</row>
    <row r="202" spans="1:27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</row>
    <row r="203" spans="1:27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</row>
    <row r="204" spans="1:27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</row>
    <row r="205" spans="1:27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</row>
    <row r="206" spans="1:27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</row>
    <row r="207" spans="1:27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</row>
    <row r="208" spans="1:27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</row>
    <row r="209" spans="1:27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</row>
    <row r="210" spans="1:27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</row>
    <row r="211" spans="1:27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</row>
    <row r="212" spans="1:27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</row>
    <row r="213" spans="1:27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</row>
    <row r="214" spans="1:27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</row>
    <row r="215" spans="1:27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</row>
    <row r="216" spans="1:27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</row>
    <row r="217" spans="1:27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</row>
    <row r="218" spans="1:27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</row>
    <row r="219" spans="1:27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</row>
    <row r="220" spans="1:27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</row>
    <row r="221" spans="1:27" ht="15.75" customHeight="1" x14ac:dyDescent="0.25"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</row>
    <row r="222" spans="1:27" ht="15.75" customHeight="1" x14ac:dyDescent="0.25"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</row>
    <row r="223" spans="1:27" ht="15.75" customHeight="1" x14ac:dyDescent="0.25"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</row>
    <row r="224" spans="1:27" ht="15.75" customHeight="1" x14ac:dyDescent="0.25"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</row>
    <row r="225" spans="5:27" ht="15.75" customHeight="1" x14ac:dyDescent="0.25"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</row>
    <row r="226" spans="5:27" ht="15.75" customHeight="1" x14ac:dyDescent="0.25"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</row>
    <row r="227" spans="5:27" ht="15.75" customHeight="1" x14ac:dyDescent="0.25"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</row>
    <row r="228" spans="5:27" ht="15.75" customHeight="1" x14ac:dyDescent="0.25"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</row>
    <row r="229" spans="5:27" ht="15.75" customHeight="1" x14ac:dyDescent="0.25"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</row>
    <row r="230" spans="5:27" ht="15.75" customHeight="1" x14ac:dyDescent="0.25"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</row>
    <row r="231" spans="5:27" ht="15.75" customHeight="1" x14ac:dyDescent="0.25"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</row>
    <row r="232" spans="5:27" ht="15.75" customHeight="1" x14ac:dyDescent="0.25"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</row>
    <row r="233" spans="5:27" ht="15.75" customHeight="1" x14ac:dyDescent="0.25"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</row>
    <row r="234" spans="5:27" ht="15.75" customHeight="1" x14ac:dyDescent="0.25"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</row>
    <row r="235" spans="5:27" ht="15.75" customHeight="1" x14ac:dyDescent="0.25"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</row>
    <row r="236" spans="5:27" ht="15.75" customHeight="1" x14ac:dyDescent="0.25"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</row>
    <row r="237" spans="5:27" ht="15.75" customHeight="1" x14ac:dyDescent="0.25"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</row>
    <row r="238" spans="5:27" ht="15.75" customHeight="1" x14ac:dyDescent="0.25"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</row>
    <row r="239" spans="5:27" ht="15.75" customHeight="1" x14ac:dyDescent="0.25"/>
    <row r="240" spans="5:27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">
    <mergeCell ref="A15:C15"/>
    <mergeCell ref="A3:D3"/>
    <mergeCell ref="A4:D4"/>
    <mergeCell ref="A5:D5"/>
    <mergeCell ref="A13:C13"/>
    <mergeCell ref="A14:C14"/>
  </mergeCells>
  <printOptions horizontalCentered="1"/>
  <pageMargins left="0.59027777777777801" right="0.55138888888888904" top="0.59027777777777801" bottom="0.59027777777777801" header="0.51180555555555496" footer="0.51180555555555496"/>
  <pageSetup paperSize="9" firstPageNumber="0" orientation="landscape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000"/>
  <sheetViews>
    <sheetView topLeftCell="A30" zoomScaleNormal="100" workbookViewId="0">
      <selection activeCell="E64" sqref="E64"/>
    </sheetView>
  </sheetViews>
  <sheetFormatPr defaultColWidth="14.42578125" defaultRowHeight="15" x14ac:dyDescent="0.25"/>
  <cols>
    <col min="1" max="1" width="4.140625" customWidth="1"/>
    <col min="2" max="2" width="53.5703125" customWidth="1"/>
    <col min="3" max="3" width="22.140625" customWidth="1"/>
    <col min="4" max="4" width="32.42578125" customWidth="1"/>
    <col min="5" max="5" width="63.7109375" customWidth="1"/>
    <col min="6" max="24" width="9.28515625" customWidth="1"/>
  </cols>
  <sheetData>
    <row r="1" spans="1:26" ht="15.75" x14ac:dyDescent="0.25">
      <c r="A1" s="101" t="s">
        <v>513</v>
      </c>
      <c r="B1" s="101"/>
      <c r="C1" s="230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 x14ac:dyDescent="0.25">
      <c r="A2" s="705" t="s">
        <v>395</v>
      </c>
      <c r="B2" s="705"/>
      <c r="C2" s="705"/>
      <c r="D2" s="705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" customHeight="1" x14ac:dyDescent="0.25">
      <c r="B3" s="231" t="s">
        <v>514</v>
      </c>
      <c r="C3" s="232" t="s">
        <v>515</v>
      </c>
      <c r="D3" s="233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</row>
    <row r="4" spans="1:26" ht="15" customHeight="1" x14ac:dyDescent="0.25">
      <c r="A4" s="233"/>
      <c r="B4" s="235" t="str">
        <f>'1'!E5</f>
        <v>KABUPATEN/KOTA</v>
      </c>
      <c r="C4" s="232" t="str">
        <f>Resume!D2</f>
        <v>KARANGANYAR</v>
      </c>
      <c r="D4" s="233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  <c r="X4" s="234"/>
      <c r="Y4" s="234"/>
      <c r="Z4" s="234"/>
    </row>
    <row r="5" spans="1:26" ht="15" customHeight="1" x14ac:dyDescent="0.25">
      <c r="A5" s="233"/>
      <c r="B5" s="235" t="str">
        <f>'1'!E6</f>
        <v>TAHUN</v>
      </c>
      <c r="C5" s="101">
        <v>2024</v>
      </c>
      <c r="D5" s="233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  <c r="Y5" s="234"/>
      <c r="Z5" s="234"/>
    </row>
    <row r="6" spans="1:26" ht="15" customHeight="1" x14ac:dyDescent="0.25">
      <c r="A6" s="726"/>
      <c r="B6" s="726"/>
      <c r="C6" s="726"/>
      <c r="D6" s="726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45" customHeight="1" x14ac:dyDescent="0.25">
      <c r="A7" s="219" t="s">
        <v>4</v>
      </c>
      <c r="B7" s="219" t="s">
        <v>516</v>
      </c>
      <c r="C7" s="219" t="s">
        <v>517</v>
      </c>
      <c r="D7" s="220" t="s">
        <v>503</v>
      </c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4.25" customHeight="1" x14ac:dyDescent="0.25">
      <c r="A8" s="237">
        <v>1</v>
      </c>
      <c r="B8" s="238">
        <v>2</v>
      </c>
      <c r="C8" s="238">
        <v>3</v>
      </c>
      <c r="D8" s="237">
        <v>4</v>
      </c>
      <c r="E8" s="142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" customHeight="1" x14ac:dyDescent="0.25">
      <c r="A9" s="183">
        <v>1</v>
      </c>
      <c r="B9" s="223" t="s">
        <v>518</v>
      </c>
      <c r="C9" s="239" t="s">
        <v>519</v>
      </c>
      <c r="D9" s="240" t="s">
        <v>131</v>
      </c>
      <c r="E9" s="103"/>
      <c r="F9" s="103"/>
      <c r="G9" s="241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" customHeight="1" x14ac:dyDescent="0.25">
      <c r="A10" s="183">
        <v>2</v>
      </c>
      <c r="B10" s="194" t="s">
        <v>520</v>
      </c>
      <c r="C10" s="226" t="s">
        <v>519</v>
      </c>
      <c r="D10" s="240" t="s">
        <v>131</v>
      </c>
      <c r="E10" s="103"/>
      <c r="F10" s="103"/>
      <c r="G10" s="241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" customHeight="1" x14ac:dyDescent="0.25">
      <c r="A11" s="183">
        <v>3</v>
      </c>
      <c r="B11" s="194" t="s">
        <v>521</v>
      </c>
      <c r="C11" s="226" t="s">
        <v>519</v>
      </c>
      <c r="D11" s="240" t="s">
        <v>131</v>
      </c>
      <c r="E11" s="103"/>
      <c r="F11" s="103"/>
      <c r="G11" s="241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183">
        <v>4</v>
      </c>
      <c r="B12" s="194" t="s">
        <v>522</v>
      </c>
      <c r="C12" s="226" t="s">
        <v>519</v>
      </c>
      <c r="D12" s="240" t="s">
        <v>131</v>
      </c>
      <c r="E12" s="103"/>
      <c r="F12" s="103"/>
      <c r="G12" s="241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183">
        <v>5</v>
      </c>
      <c r="B13" s="194" t="s">
        <v>523</v>
      </c>
      <c r="C13" s="226" t="s">
        <v>524</v>
      </c>
      <c r="D13" s="240" t="s">
        <v>131</v>
      </c>
      <c r="E13" s="103"/>
      <c r="F13" s="103"/>
      <c r="G13" s="241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183">
        <v>6</v>
      </c>
      <c r="B14" s="194" t="s">
        <v>525</v>
      </c>
      <c r="C14" s="226" t="s">
        <v>526</v>
      </c>
      <c r="D14" s="240" t="s">
        <v>131</v>
      </c>
      <c r="E14" s="103"/>
      <c r="F14" s="103"/>
      <c r="G14" s="241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183">
        <v>7</v>
      </c>
      <c r="B15" s="194" t="s">
        <v>527</v>
      </c>
      <c r="C15" s="226" t="s">
        <v>519</v>
      </c>
      <c r="D15" s="240" t="s">
        <v>131</v>
      </c>
      <c r="E15" s="103"/>
      <c r="F15" s="103"/>
      <c r="G15" s="241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183">
        <v>8</v>
      </c>
      <c r="B16" s="194" t="s">
        <v>528</v>
      </c>
      <c r="C16" s="226" t="s">
        <v>519</v>
      </c>
      <c r="D16" s="240" t="s">
        <v>131</v>
      </c>
      <c r="E16" s="103"/>
      <c r="F16" s="103"/>
      <c r="G16" s="241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183">
        <v>9</v>
      </c>
      <c r="B17" s="194" t="s">
        <v>529</v>
      </c>
      <c r="C17" s="226" t="s">
        <v>519</v>
      </c>
      <c r="D17" s="240" t="s">
        <v>131</v>
      </c>
      <c r="E17" s="103"/>
      <c r="F17" s="103"/>
      <c r="G17" s="241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" customHeight="1" x14ac:dyDescent="0.25">
      <c r="A18" s="183">
        <v>10</v>
      </c>
      <c r="B18" s="194" t="s">
        <v>530</v>
      </c>
      <c r="C18" s="226" t="s">
        <v>531</v>
      </c>
      <c r="D18" s="240" t="s">
        <v>131</v>
      </c>
      <c r="E18" s="103"/>
      <c r="F18" s="103"/>
      <c r="G18" s="241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" customHeight="1" x14ac:dyDescent="0.25">
      <c r="A19" s="183">
        <v>11</v>
      </c>
      <c r="B19" s="194" t="s">
        <v>532</v>
      </c>
      <c r="C19" s="226" t="s">
        <v>533</v>
      </c>
      <c r="D19" s="240" t="s">
        <v>131</v>
      </c>
      <c r="E19" s="103"/>
      <c r="F19" s="103"/>
      <c r="G19" s="241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" customHeight="1" x14ac:dyDescent="0.25">
      <c r="A20" s="183">
        <v>12</v>
      </c>
      <c r="B20" s="194" t="s">
        <v>534</v>
      </c>
      <c r="C20" s="226" t="s">
        <v>535</v>
      </c>
      <c r="D20" s="240" t="s">
        <v>536</v>
      </c>
      <c r="E20" s="103"/>
      <c r="F20" s="103"/>
      <c r="G20" s="241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183">
        <v>13</v>
      </c>
      <c r="B21" s="194" t="s">
        <v>537</v>
      </c>
      <c r="C21" s="226" t="s">
        <v>519</v>
      </c>
      <c r="D21" s="240" t="s">
        <v>131</v>
      </c>
      <c r="E21" s="103"/>
      <c r="F21" s="103"/>
      <c r="G21" s="241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183">
        <v>14</v>
      </c>
      <c r="B22" s="194" t="s">
        <v>538</v>
      </c>
      <c r="C22" s="226" t="s">
        <v>519</v>
      </c>
      <c r="D22" s="240" t="s">
        <v>131</v>
      </c>
      <c r="E22" s="103"/>
      <c r="F22" s="103"/>
      <c r="G22" s="241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" customHeight="1" x14ac:dyDescent="0.25">
      <c r="A23" s="183">
        <v>15</v>
      </c>
      <c r="B23" s="194" t="s">
        <v>539</v>
      </c>
      <c r="C23" s="226" t="s">
        <v>535</v>
      </c>
      <c r="D23" s="240" t="s">
        <v>131</v>
      </c>
      <c r="E23" s="103"/>
      <c r="F23" s="103"/>
      <c r="G23" s="241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183">
        <v>16</v>
      </c>
      <c r="B24" s="194" t="s">
        <v>540</v>
      </c>
      <c r="C24" s="226" t="s">
        <v>535</v>
      </c>
      <c r="D24" s="240" t="s">
        <v>131</v>
      </c>
      <c r="E24" s="103"/>
      <c r="F24" s="103"/>
      <c r="G24" s="241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83">
        <v>17</v>
      </c>
      <c r="B25" s="194" t="s">
        <v>541</v>
      </c>
      <c r="C25" s="226" t="s">
        <v>535</v>
      </c>
      <c r="D25" s="240" t="s">
        <v>131</v>
      </c>
      <c r="E25" s="103"/>
      <c r="F25" s="103"/>
      <c r="G25" s="241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183">
        <v>18</v>
      </c>
      <c r="B26" s="194" t="s">
        <v>542</v>
      </c>
      <c r="C26" s="226" t="s">
        <v>519</v>
      </c>
      <c r="D26" s="240" t="s">
        <v>131</v>
      </c>
      <c r="E26" s="103"/>
      <c r="F26" s="103"/>
      <c r="G26" s="241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83">
        <v>19</v>
      </c>
      <c r="B27" s="194" t="s">
        <v>543</v>
      </c>
      <c r="C27" s="226" t="s">
        <v>544</v>
      </c>
      <c r="D27" s="240" t="s">
        <v>131</v>
      </c>
      <c r="E27" s="103"/>
      <c r="F27" s="103"/>
      <c r="G27" s="241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183">
        <v>20</v>
      </c>
      <c r="B28" s="194" t="s">
        <v>545</v>
      </c>
      <c r="C28" s="226" t="s">
        <v>519</v>
      </c>
      <c r="D28" s="240" t="s">
        <v>131</v>
      </c>
      <c r="E28" s="103"/>
      <c r="F28" s="103"/>
      <c r="G28" s="241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83">
        <v>21</v>
      </c>
      <c r="B29" s="194" t="s">
        <v>546</v>
      </c>
      <c r="C29" s="226" t="s">
        <v>531</v>
      </c>
      <c r="D29" s="240" t="s">
        <v>131</v>
      </c>
      <c r="E29" s="103"/>
      <c r="F29" s="103"/>
      <c r="G29" s="241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" customHeight="1" x14ac:dyDescent="0.25">
      <c r="A30" s="183">
        <v>22</v>
      </c>
      <c r="B30" s="194" t="s">
        <v>547</v>
      </c>
      <c r="C30" s="226" t="s">
        <v>526</v>
      </c>
      <c r="D30" s="240" t="s">
        <v>131</v>
      </c>
      <c r="E30" s="103"/>
      <c r="F30" s="103"/>
      <c r="G30" s="241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" customHeight="1" x14ac:dyDescent="0.25">
      <c r="A31" s="183">
        <v>23</v>
      </c>
      <c r="B31" s="194" t="s">
        <v>548</v>
      </c>
      <c r="C31" s="226" t="s">
        <v>519</v>
      </c>
      <c r="D31" s="240" t="s">
        <v>131</v>
      </c>
      <c r="E31" s="103"/>
      <c r="F31" s="103"/>
      <c r="G31" s="241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" customHeight="1" x14ac:dyDescent="0.25">
      <c r="A32" s="183">
        <v>24</v>
      </c>
      <c r="B32" s="194" t="s">
        <v>549</v>
      </c>
      <c r="C32" s="226" t="s">
        <v>519</v>
      </c>
      <c r="D32" s="240" t="s">
        <v>131</v>
      </c>
      <c r="E32" s="103"/>
      <c r="F32" s="103"/>
      <c r="G32" s="241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" customHeight="1" x14ac:dyDescent="0.25">
      <c r="A33" s="183">
        <v>25</v>
      </c>
      <c r="B33" s="194" t="s">
        <v>550</v>
      </c>
      <c r="C33" s="226" t="s">
        <v>551</v>
      </c>
      <c r="D33" s="240" t="s">
        <v>131</v>
      </c>
      <c r="E33" s="103"/>
      <c r="F33" s="103"/>
      <c r="G33" s="241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" customHeight="1" x14ac:dyDescent="0.25">
      <c r="A34" s="183">
        <v>26</v>
      </c>
      <c r="B34" s="194" t="s">
        <v>552</v>
      </c>
      <c r="C34" s="226" t="s">
        <v>551</v>
      </c>
      <c r="D34" s="240" t="s">
        <v>131</v>
      </c>
      <c r="E34" s="103"/>
      <c r="F34" s="103"/>
      <c r="G34" s="241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" customHeight="1" x14ac:dyDescent="0.25">
      <c r="A35" s="183">
        <v>27</v>
      </c>
      <c r="B35" s="194" t="s">
        <v>553</v>
      </c>
      <c r="C35" s="226" t="s">
        <v>535</v>
      </c>
      <c r="D35" s="240" t="s">
        <v>131</v>
      </c>
      <c r="E35" s="103"/>
      <c r="F35" s="103"/>
      <c r="G35" s="241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" customHeight="1" x14ac:dyDescent="0.25">
      <c r="A36" s="183">
        <v>28</v>
      </c>
      <c r="B36" s="194" t="s">
        <v>554</v>
      </c>
      <c r="C36" s="226" t="s">
        <v>519</v>
      </c>
      <c r="D36" s="240" t="s">
        <v>131</v>
      </c>
      <c r="E36" s="103"/>
      <c r="F36" s="103"/>
      <c r="G36" s="241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" customHeight="1" x14ac:dyDescent="0.25">
      <c r="A37" s="183">
        <v>29</v>
      </c>
      <c r="B37" s="194" t="s">
        <v>555</v>
      </c>
      <c r="C37" s="226" t="s">
        <v>556</v>
      </c>
      <c r="D37" s="240" t="s">
        <v>131</v>
      </c>
      <c r="E37" s="103"/>
      <c r="F37" s="103"/>
      <c r="G37" s="241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" customHeight="1" x14ac:dyDescent="0.25">
      <c r="A38" s="183">
        <v>30</v>
      </c>
      <c r="B38" s="194" t="s">
        <v>557</v>
      </c>
      <c r="C38" s="226" t="s">
        <v>535</v>
      </c>
      <c r="D38" s="240" t="s">
        <v>131</v>
      </c>
      <c r="E38" s="103"/>
      <c r="F38" s="103"/>
      <c r="G38" s="241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" customHeight="1" x14ac:dyDescent="0.25">
      <c r="A39" s="183">
        <v>31</v>
      </c>
      <c r="B39" s="194" t="s">
        <v>558</v>
      </c>
      <c r="C39" s="226" t="s">
        <v>524</v>
      </c>
      <c r="D39" s="240" t="s">
        <v>131</v>
      </c>
      <c r="E39" s="103"/>
      <c r="F39" s="103"/>
      <c r="G39" s="241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" customHeight="1" x14ac:dyDescent="0.25">
      <c r="A40" s="183">
        <v>32</v>
      </c>
      <c r="B40" s="194" t="s">
        <v>559</v>
      </c>
      <c r="C40" s="226" t="s">
        <v>519</v>
      </c>
      <c r="D40" s="240" t="s">
        <v>131</v>
      </c>
      <c r="E40" s="103"/>
      <c r="F40" s="103"/>
      <c r="G40" s="241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" customHeight="1" x14ac:dyDescent="0.25">
      <c r="A41" s="183">
        <v>33</v>
      </c>
      <c r="B41" s="194" t="s">
        <v>560</v>
      </c>
      <c r="C41" s="226" t="s">
        <v>519</v>
      </c>
      <c r="D41" s="240" t="s">
        <v>131</v>
      </c>
      <c r="E41" s="103"/>
      <c r="F41" s="103"/>
      <c r="G41" s="241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" customHeight="1" x14ac:dyDescent="0.25">
      <c r="A42" s="183">
        <v>34</v>
      </c>
      <c r="B42" s="194" t="s">
        <v>561</v>
      </c>
      <c r="C42" s="226" t="s">
        <v>562</v>
      </c>
      <c r="D42" s="240" t="s">
        <v>131</v>
      </c>
      <c r="E42" s="103"/>
      <c r="F42" s="103"/>
      <c r="G42" s="241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" customHeight="1" x14ac:dyDescent="0.25">
      <c r="A43" s="183">
        <v>35</v>
      </c>
      <c r="B43" s="194" t="s">
        <v>563</v>
      </c>
      <c r="C43" s="226" t="s">
        <v>519</v>
      </c>
      <c r="D43" s="240" t="s">
        <v>131</v>
      </c>
      <c r="E43" s="103"/>
      <c r="F43" s="103"/>
      <c r="G43" s="241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" customHeight="1" x14ac:dyDescent="0.25">
      <c r="A44" s="183">
        <v>36</v>
      </c>
      <c r="B44" s="194" t="s">
        <v>564</v>
      </c>
      <c r="C44" s="226" t="s">
        <v>531</v>
      </c>
      <c r="D44" s="240" t="s">
        <v>131</v>
      </c>
      <c r="E44" s="103"/>
      <c r="F44" s="103"/>
      <c r="G44" s="241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" customHeight="1" x14ac:dyDescent="0.25">
      <c r="A45" s="183">
        <v>37</v>
      </c>
      <c r="B45" s="194" t="s">
        <v>565</v>
      </c>
      <c r="C45" s="226" t="s">
        <v>519</v>
      </c>
      <c r="D45" s="240" t="s">
        <v>131</v>
      </c>
      <c r="E45" s="103"/>
      <c r="F45" s="103"/>
      <c r="G45" s="241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" customHeight="1" x14ac:dyDescent="0.25">
      <c r="A46" s="183">
        <v>38</v>
      </c>
      <c r="B46" s="194" t="s">
        <v>566</v>
      </c>
      <c r="C46" s="226" t="s">
        <v>519</v>
      </c>
      <c r="D46" s="240" t="s">
        <v>131</v>
      </c>
      <c r="E46" s="103"/>
      <c r="F46" s="103"/>
      <c r="G46" s="241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" customHeight="1" x14ac:dyDescent="0.25">
      <c r="A47" s="183">
        <v>39</v>
      </c>
      <c r="B47" s="194" t="s">
        <v>567</v>
      </c>
      <c r="C47" s="226" t="s">
        <v>519</v>
      </c>
      <c r="D47" s="240" t="s">
        <v>131</v>
      </c>
      <c r="E47" s="103"/>
      <c r="F47" s="103"/>
      <c r="G47" s="241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" customHeight="1" x14ac:dyDescent="0.25">
      <c r="A48" s="183">
        <v>40</v>
      </c>
      <c r="B48" s="194" t="s">
        <v>568</v>
      </c>
      <c r="C48" s="226" t="s">
        <v>519</v>
      </c>
      <c r="D48" s="240" t="s">
        <v>131</v>
      </c>
      <c r="E48" s="103"/>
      <c r="F48" s="103"/>
      <c r="G48" s="241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6.5" customHeight="1" x14ac:dyDescent="0.25">
      <c r="A49" s="725" t="s">
        <v>569</v>
      </c>
      <c r="B49" s="725"/>
      <c r="C49" s="725"/>
      <c r="D49" s="190">
        <f>COUNTIF(D9:D48,"V")</f>
        <v>39</v>
      </c>
      <c r="E49" s="103"/>
      <c r="F49" s="103"/>
      <c r="G49" s="241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6.5" customHeight="1" x14ac:dyDescent="0.25">
      <c r="A50" s="725" t="s">
        <v>570</v>
      </c>
      <c r="B50" s="725"/>
      <c r="C50" s="725"/>
      <c r="D50" s="190">
        <f>COUNTA(D9:D48)</f>
        <v>40</v>
      </c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6.5" customHeight="1" x14ac:dyDescent="0.25">
      <c r="A51" s="720" t="s">
        <v>571</v>
      </c>
      <c r="B51" s="720"/>
      <c r="C51" s="720"/>
      <c r="D51" s="228">
        <f>COUNTIF(D9:D48,"V")/COUNTA(D9:D48)</f>
        <v>0.97499999999999998</v>
      </c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6.5" customHeight="1" x14ac:dyDescent="0.25">
      <c r="A52" s="103"/>
      <c r="B52" s="103"/>
      <c r="C52" s="167"/>
      <c r="D52" s="229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6.5" customHeight="1" x14ac:dyDescent="0.25">
      <c r="A53" s="650" t="s">
        <v>1349</v>
      </c>
      <c r="B53" s="121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6.5" customHeight="1" x14ac:dyDescent="0.25">
      <c r="A54" s="242" t="s">
        <v>572</v>
      </c>
      <c r="B54" s="121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6.5" customHeight="1" x14ac:dyDescent="0.25">
      <c r="A55" s="242" t="s">
        <v>573</v>
      </c>
      <c r="B55" s="121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6.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6.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6.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6.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6.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6.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6.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6.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6.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6.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6.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6.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6.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6.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30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6.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6.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6.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6.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6.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6.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6.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6.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6.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6.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6.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6.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6.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6.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6.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6.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6.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6.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2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2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2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2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2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2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2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2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2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2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25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spans="1:26" ht="15.75" customHeight="1" x14ac:dyDescent="0.25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spans="1:26" ht="15.75" customHeight="1" x14ac:dyDescent="0.25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spans="1:26" ht="15.75" customHeight="1" x14ac:dyDescent="0.25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spans="1:26" ht="15.75" customHeight="1" x14ac:dyDescent="0.25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spans="1:26" ht="15.75" customHeight="1" x14ac:dyDescent="0.25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spans="1:26" ht="15.75" customHeight="1" x14ac:dyDescent="0.25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spans="1:26" ht="15.75" customHeight="1" x14ac:dyDescent="0.25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spans="1:26" ht="15.75" customHeight="1" x14ac:dyDescent="0.25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spans="1:26" ht="15.75" customHeight="1" x14ac:dyDescent="0.25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spans="1:26" ht="15.75" customHeight="1" x14ac:dyDescent="0.25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5">
    <mergeCell ref="A2:D2"/>
    <mergeCell ref="A6:D6"/>
    <mergeCell ref="A49:C49"/>
    <mergeCell ref="A50:C50"/>
    <mergeCell ref="A51:C51"/>
  </mergeCells>
  <printOptions horizontalCentered="1"/>
  <pageMargins left="0.39374999999999999" right="0.39374999999999999" top="0.47222222222222199" bottom="0.39374999999999999" header="0.51180555555555496" footer="0.51180555555555496"/>
  <pageSetup paperSize="9" scale="65" firstPageNumber="0" orientation="landscape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19" sqref="D19"/>
    </sheetView>
  </sheetViews>
  <sheetFormatPr defaultColWidth="14.42578125" defaultRowHeight="15" x14ac:dyDescent="0.25"/>
  <cols>
    <col min="1" max="1" width="4.5703125" customWidth="1"/>
    <col min="2" max="2" width="53.85546875" customWidth="1"/>
    <col min="3" max="3" width="19.42578125" customWidth="1"/>
    <col min="4" max="4" width="26.85546875" customWidth="1"/>
    <col min="5" max="5" width="63.7109375" customWidth="1"/>
    <col min="6" max="24" width="9.28515625" customWidth="1"/>
  </cols>
  <sheetData>
    <row r="1" spans="1:26" ht="15.75" x14ac:dyDescent="0.25">
      <c r="A1" s="101" t="s">
        <v>574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22.5" customHeight="1" x14ac:dyDescent="0.25">
      <c r="A3" s="727" t="s">
        <v>575</v>
      </c>
      <c r="B3" s="727"/>
      <c r="C3" s="727"/>
      <c r="D3" s="727"/>
      <c r="E3" s="243"/>
      <c r="F3" s="243"/>
      <c r="G3" s="243"/>
      <c r="H3" s="243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15" customHeight="1" x14ac:dyDescent="0.25">
      <c r="A4" s="243"/>
      <c r="B4" s="244" t="str">
        <f>'1'!E5</f>
        <v>KABUPATEN/KOTA</v>
      </c>
      <c r="C4" s="245" t="str">
        <f>'1'!F5</f>
        <v>KARANGANYAR</v>
      </c>
      <c r="D4" s="246"/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5" customHeight="1" x14ac:dyDescent="0.25">
      <c r="A5" s="243"/>
      <c r="B5" s="244" t="str">
        <f>'1'!E6</f>
        <v>TAHUN</v>
      </c>
      <c r="C5" s="232">
        <f>'1'!F6</f>
        <v>2024</v>
      </c>
      <c r="D5" s="246"/>
      <c r="E5" s="243"/>
      <c r="F5" s="243"/>
      <c r="G5" s="243"/>
      <c r="H5" s="24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</row>
    <row r="6" spans="1:26" ht="15" customHeight="1" x14ac:dyDescent="0.25">
      <c r="A6" s="123"/>
      <c r="B6" s="123"/>
      <c r="C6" s="123"/>
      <c r="D6" s="12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45" customHeight="1" x14ac:dyDescent="0.25">
      <c r="A7" s="219" t="s">
        <v>4</v>
      </c>
      <c r="B7" s="219" t="s">
        <v>576</v>
      </c>
      <c r="C7" s="219" t="s">
        <v>517</v>
      </c>
      <c r="D7" s="220" t="s">
        <v>577</v>
      </c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4.25" customHeight="1" x14ac:dyDescent="0.25">
      <c r="A8" s="247">
        <v>1</v>
      </c>
      <c r="B8" s="247">
        <v>2</v>
      </c>
      <c r="C8" s="247">
        <v>3</v>
      </c>
      <c r="D8" s="247">
        <v>4</v>
      </c>
      <c r="E8" s="142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22.5" customHeight="1" x14ac:dyDescent="0.25">
      <c r="A9" s="111">
        <v>1</v>
      </c>
      <c r="B9" s="117" t="s">
        <v>578</v>
      </c>
      <c r="C9" s="111" t="s">
        <v>551</v>
      </c>
      <c r="D9" s="130" t="s">
        <v>579</v>
      </c>
      <c r="E9" s="103"/>
      <c r="F9" s="103"/>
      <c r="G9" s="241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20.25" customHeight="1" x14ac:dyDescent="0.25">
      <c r="A10" s="111">
        <v>2</v>
      </c>
      <c r="B10" s="117" t="s">
        <v>580</v>
      </c>
      <c r="C10" s="111" t="s">
        <v>581</v>
      </c>
      <c r="D10" s="130" t="s">
        <v>579</v>
      </c>
      <c r="E10" s="103"/>
      <c r="F10" s="103"/>
      <c r="G10" s="241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21" customHeight="1" x14ac:dyDescent="0.25">
      <c r="A11" s="111">
        <v>3</v>
      </c>
      <c r="B11" s="117" t="s">
        <v>582</v>
      </c>
      <c r="C11" s="111" t="s">
        <v>551</v>
      </c>
      <c r="D11" s="130" t="s">
        <v>579</v>
      </c>
      <c r="E11" s="103"/>
      <c r="F11" s="103"/>
      <c r="G11" s="241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4</v>
      </c>
      <c r="B12" s="117" t="s">
        <v>583</v>
      </c>
      <c r="C12" s="111" t="s">
        <v>551</v>
      </c>
      <c r="D12" s="130" t="s">
        <v>579</v>
      </c>
      <c r="E12" s="103"/>
      <c r="F12" s="103"/>
      <c r="G12" s="241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22.5" customHeight="1" x14ac:dyDescent="0.25">
      <c r="A13" s="111">
        <v>5</v>
      </c>
      <c r="B13" s="117" t="s">
        <v>584</v>
      </c>
      <c r="C13" s="111" t="s">
        <v>585</v>
      </c>
      <c r="D13" s="130" t="s">
        <v>579</v>
      </c>
      <c r="E13" s="103"/>
      <c r="F13" s="103"/>
      <c r="G13" s="241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23.25" customHeight="1" x14ac:dyDescent="0.25">
      <c r="A14" s="725" t="s">
        <v>586</v>
      </c>
      <c r="B14" s="725"/>
      <c r="C14" s="725"/>
      <c r="D14" s="130">
        <f>COUNTIF(D9:D13,"V")</f>
        <v>5</v>
      </c>
      <c r="E14" s="103"/>
      <c r="F14" s="103"/>
      <c r="G14" s="241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21.75" customHeight="1" x14ac:dyDescent="0.25">
      <c r="A15" s="720" t="s">
        <v>587</v>
      </c>
      <c r="B15" s="720"/>
      <c r="C15" s="720"/>
      <c r="D15" s="248">
        <f>COUNTIF(D9:D13,"V")/COUNTA(D9:D13)</f>
        <v>1</v>
      </c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6.5" customHeight="1" x14ac:dyDescent="0.25">
      <c r="A16" s="103"/>
      <c r="B16" s="103"/>
      <c r="C16" s="167"/>
      <c r="D16" s="229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6.5" customHeight="1" x14ac:dyDescent="0.25">
      <c r="A17" s="650" t="s">
        <v>1348</v>
      </c>
      <c r="B17" s="121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6.5" customHeight="1" x14ac:dyDescent="0.25">
      <c r="A18" s="242" t="s">
        <v>588</v>
      </c>
      <c r="B18" s="121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6.5" customHeight="1" x14ac:dyDescent="0.25">
      <c r="A19" s="242" t="s">
        <v>589</v>
      </c>
      <c r="B19" s="121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6.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6.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6.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6.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6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6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6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6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6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6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6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30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6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6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6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6.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6.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6.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6.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6.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6.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6.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6.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6.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6.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6.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6.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6.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6.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6.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3">
    <mergeCell ref="A3:D3"/>
    <mergeCell ref="A14:C14"/>
    <mergeCell ref="A15:C15"/>
  </mergeCells>
  <printOptions horizontalCentered="1"/>
  <pageMargins left="0.70833333333333304" right="0.70833333333333304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E27" sqref="E27"/>
    </sheetView>
  </sheetViews>
  <sheetFormatPr defaultColWidth="14.42578125" defaultRowHeight="15" x14ac:dyDescent="0.25"/>
  <cols>
    <col min="1" max="1" width="4.5703125" customWidth="1"/>
    <col min="2" max="2" width="15.85546875" customWidth="1"/>
    <col min="3" max="3" width="16.42578125" customWidth="1"/>
    <col min="4" max="4" width="10.7109375" customWidth="1"/>
    <col min="5" max="5" width="10.85546875" customWidth="1"/>
    <col min="6" max="6" width="11.42578125" customWidth="1"/>
    <col min="7" max="7" width="11.5703125" customWidth="1"/>
    <col min="8" max="8" width="12" customWidth="1"/>
    <col min="9" max="9" width="15.140625" customWidth="1"/>
    <col min="10" max="26" width="9.28515625" customWidth="1"/>
  </cols>
  <sheetData>
    <row r="1" spans="1:26" ht="15.75" x14ac:dyDescent="0.25">
      <c r="A1" s="101" t="s">
        <v>590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591</v>
      </c>
      <c r="B3" s="705"/>
      <c r="C3" s="705"/>
      <c r="D3" s="705"/>
      <c r="E3" s="705"/>
      <c r="F3" s="705"/>
      <c r="G3" s="705"/>
      <c r="H3" s="705"/>
      <c r="I3" s="705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6.5" x14ac:dyDescent="0.25">
      <c r="A4" s="244"/>
      <c r="E4" s="244" t="str">
        <f>'1'!E5</f>
        <v>KABUPATEN/KOTA</v>
      </c>
      <c r="F4" s="245" t="str">
        <f>'1'!F5</f>
        <v>KARANGANYAR</v>
      </c>
      <c r="G4" s="249"/>
      <c r="H4" s="244"/>
      <c r="I4" s="249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6.5" x14ac:dyDescent="0.25">
      <c r="A5" s="244"/>
      <c r="E5" s="244" t="str">
        <f>'1'!E6</f>
        <v>TAHUN</v>
      </c>
      <c r="F5" s="232">
        <f>'1'!F6</f>
        <v>2024</v>
      </c>
      <c r="G5" s="232"/>
      <c r="H5" s="244"/>
      <c r="I5" s="232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42"/>
      <c r="B6" s="142"/>
      <c r="C6" s="142"/>
      <c r="D6" s="142"/>
      <c r="E6" s="142"/>
      <c r="F6" s="142"/>
      <c r="G6" s="142"/>
      <c r="H6" s="142"/>
      <c r="I6" s="236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7.25" customHeight="1" x14ac:dyDescent="0.25">
      <c r="A7" s="717" t="s">
        <v>4</v>
      </c>
      <c r="B7" s="717" t="s">
        <v>502</v>
      </c>
      <c r="C7" s="717" t="s">
        <v>592</v>
      </c>
      <c r="D7" s="717" t="s">
        <v>593</v>
      </c>
      <c r="E7" s="717"/>
      <c r="F7" s="717"/>
      <c r="G7" s="717"/>
      <c r="H7" s="717"/>
      <c r="I7" s="718" t="s">
        <v>594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9.5" customHeight="1" x14ac:dyDescent="0.25">
      <c r="A8" s="717"/>
      <c r="B8" s="717"/>
      <c r="C8" s="717"/>
      <c r="D8" s="706" t="s">
        <v>595</v>
      </c>
      <c r="E8" s="706"/>
      <c r="F8" s="706" t="s">
        <v>596</v>
      </c>
      <c r="G8" s="706"/>
      <c r="H8" s="706" t="s">
        <v>326</v>
      </c>
      <c r="I8" s="718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x14ac:dyDescent="0.25">
      <c r="A9" s="717"/>
      <c r="B9" s="717"/>
      <c r="C9" s="717"/>
      <c r="D9" s="106" t="s">
        <v>326</v>
      </c>
      <c r="E9" s="106" t="s">
        <v>29</v>
      </c>
      <c r="F9" s="250" t="s">
        <v>326</v>
      </c>
      <c r="G9" s="106" t="s">
        <v>29</v>
      </c>
      <c r="H9" s="706"/>
      <c r="I9" s="706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251">
        <v>2</v>
      </c>
      <c r="C10" s="109">
        <v>3</v>
      </c>
      <c r="D10" s="251">
        <v>4</v>
      </c>
      <c r="E10" s="109">
        <v>5</v>
      </c>
      <c r="F10" s="251">
        <v>6</v>
      </c>
      <c r="G10" s="109">
        <v>7</v>
      </c>
      <c r="H10" s="251">
        <v>12</v>
      </c>
      <c r="I10" s="251">
        <v>15</v>
      </c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x14ac:dyDescent="0.25">
      <c r="A11" s="239">
        <v>1</v>
      </c>
      <c r="B11" s="252" t="str">
        <f>'9'!B9</f>
        <v>JUMAPOLO</v>
      </c>
      <c r="C11" s="252" t="str">
        <f>'29'!C11</f>
        <v>PASEBAN</v>
      </c>
      <c r="D11" s="253">
        <v>7</v>
      </c>
      <c r="E11" s="253">
        <f t="shared" ref="E11:E22" si="0">D11/$H11*100</f>
        <v>100</v>
      </c>
      <c r="F11" s="254">
        <v>0</v>
      </c>
      <c r="G11" s="255">
        <f t="shared" ref="G11:G22" si="1">F11/$H11*100</f>
        <v>0</v>
      </c>
      <c r="H11" s="254">
        <f t="shared" ref="H11:H22" si="2">SUM(D11,F11)</f>
        <v>7</v>
      </c>
      <c r="I11" s="254">
        <v>1</v>
      </c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25">
      <c r="A12" s="226">
        <v>2</v>
      </c>
      <c r="B12" s="252"/>
      <c r="C12" s="252" t="str">
        <f>'29'!C12</f>
        <v>LEMAHBANG</v>
      </c>
      <c r="D12" s="253">
        <v>8</v>
      </c>
      <c r="E12" s="253">
        <f t="shared" si="0"/>
        <v>100</v>
      </c>
      <c r="F12" s="254">
        <v>0</v>
      </c>
      <c r="G12" s="255">
        <f t="shared" si="1"/>
        <v>0</v>
      </c>
      <c r="H12" s="254">
        <f t="shared" si="2"/>
        <v>8</v>
      </c>
      <c r="I12" s="254">
        <v>1</v>
      </c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226">
        <v>3</v>
      </c>
      <c r="B13" s="252"/>
      <c r="C13" s="252" t="str">
        <f>'29'!C13</f>
        <v>KARANGBANGUN</v>
      </c>
      <c r="D13" s="253">
        <v>7</v>
      </c>
      <c r="E13" s="253">
        <f t="shared" si="0"/>
        <v>100</v>
      </c>
      <c r="F13" s="254">
        <v>0</v>
      </c>
      <c r="G13" s="255">
        <f t="shared" si="1"/>
        <v>0</v>
      </c>
      <c r="H13" s="254">
        <f t="shared" si="2"/>
        <v>7</v>
      </c>
      <c r="I13" s="254">
        <v>1</v>
      </c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226">
        <v>4</v>
      </c>
      <c r="B14" s="252"/>
      <c r="C14" s="252" t="str">
        <f>'29'!C14</f>
        <v>PLOSO</v>
      </c>
      <c r="D14" s="253">
        <v>8</v>
      </c>
      <c r="E14" s="253">
        <f t="shared" si="0"/>
        <v>100</v>
      </c>
      <c r="F14" s="254">
        <v>0</v>
      </c>
      <c r="G14" s="255">
        <f t="shared" si="1"/>
        <v>0</v>
      </c>
      <c r="H14" s="254">
        <f t="shared" si="2"/>
        <v>8</v>
      </c>
      <c r="I14" s="254">
        <v>3</v>
      </c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226">
        <v>5</v>
      </c>
      <c r="B15" s="252"/>
      <c r="C15" s="252" t="str">
        <f>'29'!C15</f>
        <v>GIRIWONDO</v>
      </c>
      <c r="D15" s="253">
        <v>7</v>
      </c>
      <c r="E15" s="253">
        <f t="shared" si="0"/>
        <v>100</v>
      </c>
      <c r="F15" s="254">
        <v>0</v>
      </c>
      <c r="G15" s="255">
        <f t="shared" si="1"/>
        <v>0</v>
      </c>
      <c r="H15" s="254">
        <f t="shared" si="2"/>
        <v>7</v>
      </c>
      <c r="I15" s="254">
        <v>1</v>
      </c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226">
        <v>6</v>
      </c>
      <c r="B16" s="252"/>
      <c r="C16" s="252" t="str">
        <f>'29'!C16</f>
        <v>KADIPIRO</v>
      </c>
      <c r="D16" s="253">
        <v>9</v>
      </c>
      <c r="E16" s="253">
        <f t="shared" si="0"/>
        <v>100</v>
      </c>
      <c r="F16" s="254">
        <v>0</v>
      </c>
      <c r="G16" s="255">
        <f t="shared" si="1"/>
        <v>0</v>
      </c>
      <c r="H16" s="254">
        <f t="shared" si="2"/>
        <v>9</v>
      </c>
      <c r="I16" s="254">
        <v>1</v>
      </c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226">
        <v>7</v>
      </c>
      <c r="B17" s="252"/>
      <c r="C17" s="252" t="str">
        <f>'29'!C17</f>
        <v>JUMANTORO</v>
      </c>
      <c r="D17" s="253">
        <v>9</v>
      </c>
      <c r="E17" s="253">
        <f t="shared" si="0"/>
        <v>100</v>
      </c>
      <c r="F17" s="254">
        <v>0</v>
      </c>
      <c r="G17" s="255">
        <f t="shared" si="1"/>
        <v>0</v>
      </c>
      <c r="H17" s="254">
        <f t="shared" si="2"/>
        <v>9</v>
      </c>
      <c r="I17" s="254">
        <v>1</v>
      </c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226">
        <v>8</v>
      </c>
      <c r="B18" s="252"/>
      <c r="C18" s="252" t="str">
        <f>'29'!C18</f>
        <v>KEDAWUNG</v>
      </c>
      <c r="D18" s="253">
        <v>9</v>
      </c>
      <c r="E18" s="253">
        <f t="shared" si="0"/>
        <v>100</v>
      </c>
      <c r="F18" s="254">
        <v>0</v>
      </c>
      <c r="G18" s="255">
        <f t="shared" si="1"/>
        <v>0</v>
      </c>
      <c r="H18" s="254">
        <f t="shared" si="2"/>
        <v>9</v>
      </c>
      <c r="I18" s="254">
        <v>1</v>
      </c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226">
        <v>9</v>
      </c>
      <c r="B19" s="252"/>
      <c r="C19" s="252" t="str">
        <f>'29'!C19</f>
        <v>BAKALAN</v>
      </c>
      <c r="D19" s="253">
        <v>10</v>
      </c>
      <c r="E19" s="253">
        <f t="shared" si="0"/>
        <v>100</v>
      </c>
      <c r="F19" s="254">
        <v>0</v>
      </c>
      <c r="G19" s="255">
        <f t="shared" si="1"/>
        <v>0</v>
      </c>
      <c r="H19" s="254">
        <f t="shared" si="2"/>
        <v>10</v>
      </c>
      <c r="I19" s="254">
        <v>1</v>
      </c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226">
        <v>10</v>
      </c>
      <c r="B20" s="252"/>
      <c r="C20" s="252" t="str">
        <f>'29'!C20</f>
        <v>JUMAPOLO</v>
      </c>
      <c r="D20" s="253">
        <v>12</v>
      </c>
      <c r="E20" s="253">
        <f t="shared" si="0"/>
        <v>100</v>
      </c>
      <c r="F20" s="254">
        <v>0</v>
      </c>
      <c r="G20" s="255">
        <f t="shared" si="1"/>
        <v>0</v>
      </c>
      <c r="H20" s="254">
        <f t="shared" si="2"/>
        <v>12</v>
      </c>
      <c r="I20" s="254">
        <v>2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226">
        <v>11</v>
      </c>
      <c r="B21" s="252"/>
      <c r="C21" s="252" t="str">
        <f>'29'!C21</f>
        <v>KWANGSAN</v>
      </c>
      <c r="D21" s="253">
        <v>10</v>
      </c>
      <c r="E21" s="253">
        <f t="shared" si="0"/>
        <v>100</v>
      </c>
      <c r="F21" s="254">
        <v>0</v>
      </c>
      <c r="G21" s="255">
        <f t="shared" si="1"/>
        <v>0</v>
      </c>
      <c r="H21" s="254">
        <f t="shared" si="2"/>
        <v>10</v>
      </c>
      <c r="I21" s="254">
        <v>1</v>
      </c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226">
        <v>12</v>
      </c>
      <c r="B22" s="252"/>
      <c r="C22" s="252" t="str">
        <f>'29'!C22</f>
        <v>JATIREJO</v>
      </c>
      <c r="D22" s="253">
        <v>8</v>
      </c>
      <c r="E22" s="253">
        <f t="shared" si="0"/>
        <v>100</v>
      </c>
      <c r="F22" s="254">
        <v>0</v>
      </c>
      <c r="G22" s="255">
        <f t="shared" si="1"/>
        <v>0</v>
      </c>
      <c r="H22" s="254">
        <f t="shared" si="2"/>
        <v>8</v>
      </c>
      <c r="I22" s="254">
        <v>2</v>
      </c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728" t="s">
        <v>597</v>
      </c>
      <c r="B23" s="728"/>
      <c r="C23" s="728"/>
      <c r="D23" s="256">
        <f>SUM(D11:D22)</f>
        <v>104</v>
      </c>
      <c r="E23" s="256">
        <f>D23/$H$23*100</f>
        <v>100</v>
      </c>
      <c r="F23" s="256">
        <f>SUM(F11:F22)</f>
        <v>0</v>
      </c>
      <c r="G23" s="120">
        <f>F23/$H$23*100</f>
        <v>0</v>
      </c>
      <c r="H23" s="256">
        <f>SUM(H11:H22)</f>
        <v>104</v>
      </c>
      <c r="I23" s="256">
        <f>SUM(I11:I22)</f>
        <v>16</v>
      </c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729" t="s">
        <v>598</v>
      </c>
      <c r="B24" s="729"/>
      <c r="C24" s="729"/>
      <c r="D24" s="258"/>
      <c r="E24" s="259"/>
      <c r="F24" s="260"/>
      <c r="G24" s="259"/>
      <c r="H24" s="261">
        <f>H23/'2'!E10*100</f>
        <v>4.4444444444444446</v>
      </c>
      <c r="I24" s="260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1350</v>
      </c>
      <c r="B26" s="121"/>
      <c r="C26" s="121"/>
      <c r="D26" s="121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21" t="s">
        <v>599</v>
      </c>
      <c r="B27" s="121"/>
      <c r="C27" s="121"/>
      <c r="D27" s="121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21"/>
      <c r="B28" s="121"/>
      <c r="C28" s="121"/>
      <c r="D28" s="121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21"/>
      <c r="B29" s="121"/>
      <c r="C29" s="121"/>
      <c r="D29" s="121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1">
    <mergeCell ref="A23:C23"/>
    <mergeCell ref="A24:C24"/>
    <mergeCell ref="A3:I3"/>
    <mergeCell ref="A7:A9"/>
    <mergeCell ref="B7:B9"/>
    <mergeCell ref="C7:C9"/>
    <mergeCell ref="D7:H7"/>
    <mergeCell ref="I7:I9"/>
    <mergeCell ref="D8:E8"/>
    <mergeCell ref="F8:G8"/>
    <mergeCell ref="H8:H9"/>
  </mergeCells>
  <printOptions horizontalCentered="1"/>
  <pageMargins left="1.2902777777777801" right="0.9" top="1.0402777777777801" bottom="0.9" header="0.51180555555555496" footer="0.51180555555555496"/>
  <pageSetup paperSize="9" firstPageNumber="0" orientation="landscape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998"/>
  <sheetViews>
    <sheetView zoomScaleNormal="100" workbookViewId="0">
      <selection activeCell="A21" sqref="A21"/>
    </sheetView>
  </sheetViews>
  <sheetFormatPr defaultColWidth="14.42578125" defaultRowHeight="15" x14ac:dyDescent="0.25"/>
  <cols>
    <col min="1" max="1" width="3.5703125" customWidth="1"/>
    <col min="2" max="2" width="32.5703125" customWidth="1"/>
    <col min="3" max="3" width="5.85546875" customWidth="1"/>
    <col min="4" max="4" width="5.5703125" customWidth="1"/>
    <col min="5" max="5" width="5.7109375" customWidth="1"/>
    <col min="6" max="6" width="5.42578125" customWidth="1"/>
    <col min="7" max="7" width="5.140625" customWidth="1"/>
    <col min="8" max="8" width="6" customWidth="1"/>
    <col min="9" max="10" width="5.5703125" customWidth="1"/>
    <col min="11" max="11" width="6" customWidth="1"/>
    <col min="12" max="12" width="6.140625" customWidth="1"/>
    <col min="13" max="13" width="5.7109375" customWidth="1"/>
    <col min="14" max="14" width="6.28515625" customWidth="1"/>
    <col min="15" max="15" width="5.5703125" customWidth="1"/>
    <col min="16" max="16" width="6" customWidth="1"/>
    <col min="17" max="17" width="6.140625" customWidth="1"/>
    <col min="18" max="18" width="6.5703125" customWidth="1"/>
    <col min="19" max="19" width="6.28515625" customWidth="1"/>
    <col min="20" max="20" width="7.28515625" customWidth="1"/>
    <col min="21" max="26" width="9.28515625" customWidth="1"/>
  </cols>
  <sheetData>
    <row r="1" spans="1:26" ht="15.75" x14ac:dyDescent="0.25">
      <c r="A1" s="101" t="s">
        <v>600</v>
      </c>
      <c r="B1" s="103"/>
      <c r="C1" s="103"/>
      <c r="D1" s="103"/>
      <c r="E1" s="103"/>
      <c r="F1" s="103" t="s">
        <v>395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601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02"/>
      <c r="H4" s="122" t="str">
        <f>'1'!E5</f>
        <v>KABUPATEN/KOTA</v>
      </c>
      <c r="I4" s="101" t="str">
        <f>'1'!F5</f>
        <v>KARANGANYAR</v>
      </c>
      <c r="J4" s="101"/>
      <c r="K4" s="101"/>
      <c r="L4" s="101"/>
      <c r="M4" s="101"/>
      <c r="N4" s="105"/>
      <c r="O4" s="101"/>
      <c r="P4" s="101"/>
      <c r="Q4" s="105"/>
      <c r="R4" s="102"/>
      <c r="S4" s="101"/>
      <c r="T4" s="101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22" t="str">
        <f>'1'!E6</f>
        <v>TAHUN</v>
      </c>
      <c r="I5" s="732">
        <f>'1'!F6</f>
        <v>2024</v>
      </c>
      <c r="J5" s="732"/>
      <c r="K5" s="101"/>
      <c r="L5" s="101"/>
      <c r="M5" s="101"/>
      <c r="N5" s="105"/>
      <c r="O5" s="101"/>
      <c r="P5" s="101"/>
      <c r="Q5" s="105"/>
      <c r="R5" s="102"/>
      <c r="S5" s="101"/>
      <c r="T5" s="101"/>
      <c r="U5" s="103"/>
      <c r="V5" s="103"/>
      <c r="W5" s="103"/>
      <c r="X5" s="103"/>
      <c r="Y5" s="103"/>
      <c r="Z5" s="103"/>
    </row>
    <row r="6" spans="1:26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03"/>
      <c r="V6" s="103"/>
      <c r="W6" s="103"/>
      <c r="X6" s="103"/>
      <c r="Y6" s="103"/>
      <c r="Z6" s="103"/>
    </row>
    <row r="7" spans="1:26" ht="30" customHeight="1" x14ac:dyDescent="0.25">
      <c r="A7" s="717" t="s">
        <v>4</v>
      </c>
      <c r="B7" s="717" t="s">
        <v>602</v>
      </c>
      <c r="C7" s="718" t="s">
        <v>603</v>
      </c>
      <c r="D7" s="718"/>
      <c r="E7" s="718"/>
      <c r="F7" s="718" t="s">
        <v>604</v>
      </c>
      <c r="G7" s="718"/>
      <c r="H7" s="718"/>
      <c r="I7" s="731" t="s">
        <v>605</v>
      </c>
      <c r="J7" s="731"/>
      <c r="K7" s="731"/>
      <c r="L7" s="718" t="s">
        <v>606</v>
      </c>
      <c r="M7" s="718"/>
      <c r="N7" s="718"/>
      <c r="O7" s="718" t="s">
        <v>607</v>
      </c>
      <c r="P7" s="718"/>
      <c r="Q7" s="718"/>
      <c r="R7" s="731" t="s">
        <v>605</v>
      </c>
      <c r="S7" s="731"/>
      <c r="T7" s="731"/>
      <c r="U7" s="103"/>
      <c r="V7" s="103"/>
      <c r="W7" s="103"/>
      <c r="X7" s="103"/>
      <c r="Y7" s="103"/>
      <c r="Z7" s="103"/>
    </row>
    <row r="8" spans="1:26" ht="15.75" x14ac:dyDescent="0.25">
      <c r="A8" s="717"/>
      <c r="B8" s="717"/>
      <c r="C8" s="168" t="s">
        <v>8</v>
      </c>
      <c r="D8" s="168" t="s">
        <v>9</v>
      </c>
      <c r="E8" s="168" t="s">
        <v>448</v>
      </c>
      <c r="F8" s="168" t="s">
        <v>8</v>
      </c>
      <c r="G8" s="168" t="s">
        <v>9</v>
      </c>
      <c r="H8" s="168" t="s">
        <v>448</v>
      </c>
      <c r="I8" s="107" t="s">
        <v>8</v>
      </c>
      <c r="J8" s="107" t="s">
        <v>9</v>
      </c>
      <c r="K8" s="107" t="s">
        <v>448</v>
      </c>
      <c r="L8" s="168" t="s">
        <v>8</v>
      </c>
      <c r="M8" s="168" t="s">
        <v>9</v>
      </c>
      <c r="N8" s="168" t="s">
        <v>448</v>
      </c>
      <c r="O8" s="168" t="s">
        <v>8</v>
      </c>
      <c r="P8" s="168" t="s">
        <v>9</v>
      </c>
      <c r="Q8" s="168" t="s">
        <v>448</v>
      </c>
      <c r="R8" s="107" t="s">
        <v>8</v>
      </c>
      <c r="S8" s="107" t="s">
        <v>9</v>
      </c>
      <c r="T8" s="107" t="s">
        <v>448</v>
      </c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109">
        <v>11</v>
      </c>
      <c r="L9" s="109">
        <v>12</v>
      </c>
      <c r="M9" s="109">
        <v>13</v>
      </c>
      <c r="N9" s="109">
        <v>14</v>
      </c>
      <c r="O9" s="109">
        <v>15</v>
      </c>
      <c r="P9" s="109">
        <v>16</v>
      </c>
      <c r="Q9" s="109">
        <v>17</v>
      </c>
      <c r="R9" s="109">
        <v>18</v>
      </c>
      <c r="S9" s="109">
        <v>19</v>
      </c>
      <c r="T9" s="109">
        <v>20</v>
      </c>
      <c r="U9" s="262"/>
      <c r="V9" s="263"/>
      <c r="W9" s="263"/>
      <c r="X9" s="263"/>
      <c r="Y9" s="263"/>
      <c r="Z9" s="263"/>
    </row>
    <row r="10" spans="1:26" ht="15" customHeight="1" x14ac:dyDescent="0.25">
      <c r="A10" s="111">
        <v>1</v>
      </c>
      <c r="B10" s="117" t="str">
        <f>'9'!C9</f>
        <v>PUSKESMAS JUMAPOLO</v>
      </c>
      <c r="C10" s="130">
        <v>0</v>
      </c>
      <c r="D10" s="130">
        <v>0</v>
      </c>
      <c r="E10" s="130">
        <f>SUM(C10:D10)</f>
        <v>0</v>
      </c>
      <c r="F10" s="130">
        <v>1</v>
      </c>
      <c r="G10" s="130">
        <v>2</v>
      </c>
      <c r="H10" s="130">
        <f>SUM(F10:G10)</f>
        <v>3</v>
      </c>
      <c r="I10" s="130">
        <f t="shared" ref="I10:J13" si="0">C10+F10</f>
        <v>1</v>
      </c>
      <c r="J10" s="130">
        <f t="shared" si="0"/>
        <v>2</v>
      </c>
      <c r="K10" s="130">
        <f>SUM(I10:J10)</f>
        <v>3</v>
      </c>
      <c r="L10" s="130">
        <v>0</v>
      </c>
      <c r="M10" s="130">
        <v>1</v>
      </c>
      <c r="N10" s="130">
        <f>SUM(L10:M10)</f>
        <v>1</v>
      </c>
      <c r="O10" s="130">
        <v>0</v>
      </c>
      <c r="P10" s="130">
        <v>0</v>
      </c>
      <c r="Q10" s="130">
        <f>SUM(O10:P10)</f>
        <v>0</v>
      </c>
      <c r="R10" s="130">
        <f t="shared" ref="R10:S13" si="1">L10+O10</f>
        <v>0</v>
      </c>
      <c r="S10" s="130">
        <f t="shared" si="1"/>
        <v>1</v>
      </c>
      <c r="T10" s="130">
        <f>SUM(R10:S10)</f>
        <v>1</v>
      </c>
      <c r="U10" s="103"/>
      <c r="V10" s="103"/>
      <c r="W10" s="103"/>
      <c r="X10" s="103"/>
      <c r="Y10" s="103"/>
      <c r="Z10" s="103"/>
    </row>
    <row r="11" spans="1:26" ht="15" customHeight="1" x14ac:dyDescent="0.25">
      <c r="A11" s="111">
        <v>2</v>
      </c>
      <c r="B11" s="117" t="s">
        <v>608</v>
      </c>
      <c r="C11" s="130">
        <v>0</v>
      </c>
      <c r="D11" s="130">
        <v>0</v>
      </c>
      <c r="E11" s="130">
        <f>SUM(C11:D11)</f>
        <v>0</v>
      </c>
      <c r="F11" s="130">
        <v>2</v>
      </c>
      <c r="G11" s="130">
        <v>3</v>
      </c>
      <c r="H11" s="130">
        <f>SUM(F11:G11)</f>
        <v>5</v>
      </c>
      <c r="I11" s="130">
        <f t="shared" si="0"/>
        <v>2</v>
      </c>
      <c r="J11" s="130">
        <f t="shared" si="0"/>
        <v>3</v>
      </c>
      <c r="K11" s="130">
        <f>SUM(I11:J11)</f>
        <v>5</v>
      </c>
      <c r="L11" s="130">
        <v>0</v>
      </c>
      <c r="M11" s="130">
        <v>0</v>
      </c>
      <c r="N11" s="130">
        <f>SUM(L11:M11)</f>
        <v>0</v>
      </c>
      <c r="O11" s="130">
        <v>0</v>
      </c>
      <c r="P11" s="130">
        <v>0</v>
      </c>
      <c r="Q11" s="130">
        <f>SUM(O11:P11)</f>
        <v>0</v>
      </c>
      <c r="R11" s="130">
        <f t="shared" si="1"/>
        <v>0</v>
      </c>
      <c r="S11" s="130">
        <f t="shared" si="1"/>
        <v>0</v>
      </c>
      <c r="T11" s="130">
        <f>SUM(R11:S11)</f>
        <v>0</v>
      </c>
      <c r="U11" s="103"/>
      <c r="V11" s="103"/>
      <c r="W11" s="103"/>
      <c r="X11" s="103"/>
      <c r="Y11" s="103"/>
      <c r="Z11" s="103"/>
    </row>
    <row r="12" spans="1:26" ht="15" customHeight="1" x14ac:dyDescent="0.25">
      <c r="A12" s="111">
        <v>3</v>
      </c>
      <c r="B12" s="117" t="s">
        <v>609</v>
      </c>
      <c r="C12" s="130">
        <v>0</v>
      </c>
      <c r="D12" s="130">
        <v>0</v>
      </c>
      <c r="E12" s="130">
        <f>SUM(C12:D12)</f>
        <v>0</v>
      </c>
      <c r="F12" s="130">
        <v>0</v>
      </c>
      <c r="G12" s="130">
        <v>1</v>
      </c>
      <c r="H12" s="130">
        <f>SUM(F12:G12)</f>
        <v>1</v>
      </c>
      <c r="I12" s="130">
        <f t="shared" si="0"/>
        <v>0</v>
      </c>
      <c r="J12" s="130">
        <f t="shared" si="0"/>
        <v>1</v>
      </c>
      <c r="K12" s="130">
        <f>SUM(I12:J12)</f>
        <v>1</v>
      </c>
      <c r="L12" s="130">
        <v>0</v>
      </c>
      <c r="M12" s="130">
        <v>0</v>
      </c>
      <c r="N12" s="130">
        <f>SUM(L12:M12)</f>
        <v>0</v>
      </c>
      <c r="O12" s="130">
        <v>0</v>
      </c>
      <c r="P12" s="130">
        <v>0</v>
      </c>
      <c r="Q12" s="130">
        <f>SUM(O12:P12)</f>
        <v>0</v>
      </c>
      <c r="R12" s="130">
        <f t="shared" si="1"/>
        <v>0</v>
      </c>
      <c r="S12" s="130">
        <f t="shared" si="1"/>
        <v>0</v>
      </c>
      <c r="T12" s="130">
        <f>SUM(R12:S12)</f>
        <v>0</v>
      </c>
      <c r="U12" s="103"/>
      <c r="V12" s="103"/>
      <c r="W12" s="103"/>
      <c r="X12" s="103"/>
      <c r="Y12" s="103"/>
      <c r="Z12" s="103"/>
    </row>
    <row r="13" spans="1:26" ht="15" customHeight="1" x14ac:dyDescent="0.25">
      <c r="A13" s="111">
        <v>4</v>
      </c>
      <c r="B13" s="117" t="s">
        <v>610</v>
      </c>
      <c r="C13" s="130">
        <v>0</v>
      </c>
      <c r="D13" s="130">
        <v>0</v>
      </c>
      <c r="E13" s="130">
        <f>SUM(C13:D13)</f>
        <v>0</v>
      </c>
      <c r="F13" s="130">
        <v>0</v>
      </c>
      <c r="G13" s="130">
        <v>2</v>
      </c>
      <c r="H13" s="130">
        <f>SUM(F13:G13)</f>
        <v>2</v>
      </c>
      <c r="I13" s="130">
        <f t="shared" si="0"/>
        <v>0</v>
      </c>
      <c r="J13" s="130">
        <f t="shared" si="0"/>
        <v>2</v>
      </c>
      <c r="K13" s="130">
        <f>SUM(I13:J13)</f>
        <v>2</v>
      </c>
      <c r="L13" s="130">
        <v>0</v>
      </c>
      <c r="M13" s="130">
        <v>0</v>
      </c>
      <c r="N13" s="130">
        <f>SUM(L13:M13)</f>
        <v>0</v>
      </c>
      <c r="O13" s="130">
        <v>0</v>
      </c>
      <c r="P13" s="130">
        <v>0</v>
      </c>
      <c r="Q13" s="130">
        <f>SUM(O13:P13)</f>
        <v>0</v>
      </c>
      <c r="R13" s="130">
        <f t="shared" si="1"/>
        <v>0</v>
      </c>
      <c r="S13" s="130">
        <f t="shared" si="1"/>
        <v>0</v>
      </c>
      <c r="T13" s="130">
        <f>SUM(R13:S13)</f>
        <v>0</v>
      </c>
      <c r="U13" s="103"/>
      <c r="V13" s="103"/>
      <c r="W13" s="103"/>
      <c r="X13" s="103"/>
      <c r="Y13" s="103"/>
      <c r="Z13" s="103"/>
    </row>
    <row r="14" spans="1:26" ht="15" customHeight="1" x14ac:dyDescent="0.25">
      <c r="A14" s="183"/>
      <c r="B14" s="194"/>
      <c r="C14" s="225"/>
      <c r="D14" s="225"/>
      <c r="E14" s="225"/>
      <c r="F14" s="225"/>
      <c r="G14" s="225"/>
      <c r="H14" s="227"/>
      <c r="I14" s="227"/>
      <c r="J14" s="227"/>
      <c r="K14" s="227"/>
      <c r="L14" s="227"/>
      <c r="M14" s="227"/>
      <c r="N14" s="227"/>
      <c r="O14" s="227"/>
      <c r="P14" s="227"/>
      <c r="Q14" s="225"/>
      <c r="R14" s="227"/>
      <c r="S14" s="227"/>
      <c r="T14" s="227"/>
      <c r="U14" s="103"/>
      <c r="V14" s="103"/>
      <c r="W14" s="103"/>
      <c r="X14" s="103"/>
      <c r="Y14" s="103"/>
      <c r="Z14" s="103"/>
    </row>
    <row r="15" spans="1:26" ht="15" customHeight="1" x14ac:dyDescent="0.25">
      <c r="A15" s="183">
        <v>1</v>
      </c>
      <c r="B15" s="194" t="s">
        <v>611</v>
      </c>
      <c r="C15" s="264"/>
      <c r="D15" s="130"/>
      <c r="E15" s="130">
        <f>SUM(C15:D15)</f>
        <v>0</v>
      </c>
      <c r="F15" s="130"/>
      <c r="G15" s="130"/>
      <c r="H15" s="130">
        <f>SUM(F15:G15)</f>
        <v>0</v>
      </c>
      <c r="I15" s="130">
        <f>C15+F15</f>
        <v>0</v>
      </c>
      <c r="J15" s="130">
        <f>D15+G15</f>
        <v>0</v>
      </c>
      <c r="K15" s="130">
        <f>SUM(I15:J15)</f>
        <v>0</v>
      </c>
      <c r="L15" s="130"/>
      <c r="M15" s="130"/>
      <c r="N15" s="130">
        <f>SUM(L15:M15)</f>
        <v>0</v>
      </c>
      <c r="O15" s="130"/>
      <c r="P15" s="130"/>
      <c r="Q15" s="130">
        <f>SUM(O15:P15)</f>
        <v>0</v>
      </c>
      <c r="R15" s="130">
        <f>L15+O15</f>
        <v>0</v>
      </c>
      <c r="S15" s="130">
        <f>M15+P15</f>
        <v>0</v>
      </c>
      <c r="T15" s="130">
        <f>SUM(R15:S15)</f>
        <v>0</v>
      </c>
      <c r="U15" s="103"/>
      <c r="V15" s="103"/>
      <c r="W15" s="103"/>
      <c r="X15" s="103"/>
      <c r="Y15" s="103"/>
      <c r="Z15" s="103"/>
    </row>
    <row r="16" spans="1:26" ht="15" customHeight="1" x14ac:dyDescent="0.25">
      <c r="A16" s="183" t="s">
        <v>395</v>
      </c>
      <c r="B16" s="194" t="s">
        <v>612</v>
      </c>
      <c r="C16" s="225"/>
      <c r="D16" s="225"/>
      <c r="E16" s="225"/>
      <c r="F16" s="227"/>
      <c r="G16" s="227"/>
      <c r="H16" s="225"/>
      <c r="I16" s="227"/>
      <c r="J16" s="227"/>
      <c r="K16" s="227"/>
      <c r="L16" s="227"/>
      <c r="M16" s="227"/>
      <c r="N16" s="225"/>
      <c r="O16" s="227"/>
      <c r="P16" s="227"/>
      <c r="Q16" s="225"/>
      <c r="R16" s="227"/>
      <c r="S16" s="227"/>
      <c r="T16" s="227"/>
      <c r="U16" s="103"/>
      <c r="V16" s="103"/>
      <c r="W16" s="103"/>
      <c r="X16" s="103"/>
      <c r="Y16" s="103"/>
      <c r="Z16" s="103"/>
    </row>
    <row r="17" spans="1:26" ht="15" customHeight="1" x14ac:dyDescent="0.25">
      <c r="A17" s="183"/>
      <c r="B17" s="194" t="s">
        <v>613</v>
      </c>
      <c r="C17" s="225"/>
      <c r="D17" s="225"/>
      <c r="E17" s="225"/>
      <c r="F17" s="227"/>
      <c r="G17" s="227"/>
      <c r="H17" s="225"/>
      <c r="I17" s="227"/>
      <c r="J17" s="227"/>
      <c r="K17" s="227"/>
      <c r="L17" s="227"/>
      <c r="M17" s="227"/>
      <c r="N17" s="225"/>
      <c r="O17" s="227"/>
      <c r="P17" s="227"/>
      <c r="Q17" s="225"/>
      <c r="R17" s="227"/>
      <c r="S17" s="227"/>
      <c r="T17" s="227"/>
      <c r="U17" s="103"/>
      <c r="V17" s="103"/>
      <c r="W17" s="103"/>
      <c r="X17" s="103"/>
      <c r="Y17" s="103"/>
      <c r="Z17" s="103"/>
    </row>
    <row r="18" spans="1:26" ht="15" customHeight="1" x14ac:dyDescent="0.25">
      <c r="A18" s="226"/>
      <c r="B18" s="194"/>
      <c r="C18" s="225"/>
      <c r="D18" s="225"/>
      <c r="E18" s="225"/>
      <c r="F18" s="227"/>
      <c r="G18" s="227"/>
      <c r="H18" s="225"/>
      <c r="I18" s="227"/>
      <c r="J18" s="227"/>
      <c r="K18" s="227"/>
      <c r="L18" s="227"/>
      <c r="M18" s="227"/>
      <c r="N18" s="225"/>
      <c r="O18" s="227"/>
      <c r="P18" s="227"/>
      <c r="Q18" s="225"/>
      <c r="R18" s="227"/>
      <c r="S18" s="227"/>
      <c r="T18" s="227"/>
      <c r="U18" s="103"/>
      <c r="V18" s="103"/>
      <c r="W18" s="103"/>
      <c r="X18" s="103"/>
      <c r="Y18" s="103"/>
      <c r="Z18" s="103"/>
    </row>
    <row r="19" spans="1:26" ht="15" customHeight="1" x14ac:dyDescent="0.25">
      <c r="A19" s="189" t="s">
        <v>614</v>
      </c>
      <c r="B19" s="223"/>
      <c r="C19" s="240"/>
      <c r="D19" s="240"/>
      <c r="E19" s="130">
        <f>SUM(C19:D19)</f>
        <v>0</v>
      </c>
      <c r="F19" s="265"/>
      <c r="G19" s="130"/>
      <c r="H19" s="130">
        <f>SUM(F19:G19)</f>
        <v>0</v>
      </c>
      <c r="I19" s="130">
        <f>C19+F19</f>
        <v>0</v>
      </c>
      <c r="J19" s="130">
        <f>D19+G19</f>
        <v>0</v>
      </c>
      <c r="K19" s="130">
        <f>SUM(I19:J19)</f>
        <v>0</v>
      </c>
      <c r="L19" s="130"/>
      <c r="M19" s="130"/>
      <c r="N19" s="130">
        <f>SUM(L19:M19)</f>
        <v>0</v>
      </c>
      <c r="O19" s="130"/>
      <c r="P19" s="130"/>
      <c r="Q19" s="130">
        <f>SUM(O19:P19)</f>
        <v>0</v>
      </c>
      <c r="R19" s="130">
        <f>L19+O19</f>
        <v>0</v>
      </c>
      <c r="S19" s="130">
        <f>M19+P19</f>
        <v>0</v>
      </c>
      <c r="T19" s="130">
        <f>SUM(R19:S19)</f>
        <v>0</v>
      </c>
      <c r="U19" s="103"/>
      <c r="V19" s="103"/>
      <c r="W19" s="103"/>
      <c r="X19" s="103"/>
      <c r="Y19" s="103"/>
      <c r="Z19" s="103"/>
    </row>
    <row r="20" spans="1:26" ht="15" customHeight="1" x14ac:dyDescent="0.25">
      <c r="A20" s="117" t="s">
        <v>615</v>
      </c>
      <c r="B20" s="117"/>
      <c r="C20" s="264"/>
      <c r="D20" s="264"/>
      <c r="E20" s="240">
        <f>SUM(C20:D20)</f>
        <v>0</v>
      </c>
      <c r="F20" s="264"/>
      <c r="G20" s="264"/>
      <c r="H20" s="240">
        <f>SUM(F20:G20)</f>
        <v>0</v>
      </c>
      <c r="I20" s="265">
        <f>SUM(C20,F20)</f>
        <v>0</v>
      </c>
      <c r="J20" s="265">
        <f>SUM(D20,G20)</f>
        <v>0</v>
      </c>
      <c r="K20" s="240">
        <f>SUM(I20:J20)</f>
        <v>0</v>
      </c>
      <c r="L20" s="264"/>
      <c r="M20" s="264"/>
      <c r="N20" s="240">
        <f>SUM(L20:M20)</f>
        <v>0</v>
      </c>
      <c r="O20" s="264"/>
      <c r="P20" s="264"/>
      <c r="Q20" s="240">
        <f>SUM(O20:P20)</f>
        <v>0</v>
      </c>
      <c r="R20" s="265">
        <f>SUM(L20,O20)</f>
        <v>0</v>
      </c>
      <c r="S20" s="265">
        <f>SUM(M20,P20)</f>
        <v>0</v>
      </c>
      <c r="T20" s="240">
        <f>SUM(R20:S20)</f>
        <v>0</v>
      </c>
      <c r="U20" s="103"/>
      <c r="V20" s="103"/>
      <c r="W20" s="103"/>
      <c r="X20" s="103"/>
      <c r="Y20" s="103"/>
      <c r="Z20" s="103"/>
    </row>
    <row r="21" spans="1:26" ht="15" customHeight="1" x14ac:dyDescent="0.25">
      <c r="A21" s="257" t="s">
        <v>616</v>
      </c>
      <c r="B21" s="257"/>
      <c r="C21" s="266"/>
      <c r="D21" s="266"/>
      <c r="E21" s="267">
        <f>E20/'2'!$E$26*100000</f>
        <v>0</v>
      </c>
      <c r="F21" s="266"/>
      <c r="G21" s="266"/>
      <c r="H21" s="267">
        <f>H20/'2'!$E$26*100000</f>
        <v>0</v>
      </c>
      <c r="I21" s="266"/>
      <c r="J21" s="266"/>
      <c r="K21" s="267">
        <f>K20/'2'!$E$26*100000</f>
        <v>0</v>
      </c>
      <c r="L21" s="266"/>
      <c r="M21" s="266"/>
      <c r="N21" s="267">
        <f>N20/'2'!$E$26*100000</f>
        <v>0</v>
      </c>
      <c r="O21" s="266"/>
      <c r="P21" s="266"/>
      <c r="Q21" s="267">
        <f>Q20/'2'!$E$26*100000</f>
        <v>0</v>
      </c>
      <c r="R21" s="266"/>
      <c r="S21" s="266"/>
      <c r="T21" s="267">
        <f>T20/'2'!$E$26*100000</f>
        <v>0</v>
      </c>
      <c r="U21" s="103"/>
      <c r="V21" s="103"/>
      <c r="W21" s="103"/>
      <c r="X21" s="103"/>
      <c r="Y21" s="103"/>
      <c r="Z21" s="103"/>
    </row>
    <row r="22" spans="1:26" ht="15" customHeight="1" x14ac:dyDescent="0.25">
      <c r="A22" s="102"/>
      <c r="B22" s="102"/>
      <c r="C22" s="102"/>
      <c r="D22" s="102"/>
      <c r="E22" s="268"/>
      <c r="F22" s="102"/>
      <c r="G22" s="102"/>
      <c r="H22" s="268"/>
      <c r="I22" s="102"/>
      <c r="J22" s="102"/>
      <c r="K22" s="268"/>
      <c r="L22" s="102"/>
      <c r="M22" s="102"/>
      <c r="N22" s="268"/>
      <c r="O22" s="102"/>
      <c r="P22" s="102"/>
      <c r="Q22" s="268"/>
      <c r="R22" s="102"/>
      <c r="S22" s="102"/>
      <c r="T22" s="268"/>
      <c r="U22" s="103"/>
      <c r="V22" s="103"/>
      <c r="W22" s="103"/>
      <c r="X22" s="103"/>
      <c r="Y22" s="103"/>
      <c r="Z22" s="103"/>
    </row>
    <row r="23" spans="1:26" ht="15" customHeight="1" x14ac:dyDescent="0.25">
      <c r="A23" s="730" t="s">
        <v>1351</v>
      </c>
      <c r="B23" s="730"/>
      <c r="C23" s="730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167"/>
      <c r="P23" s="167"/>
      <c r="Q23" s="167"/>
      <c r="R23" s="167"/>
      <c r="S23" s="167"/>
      <c r="T23" s="167"/>
      <c r="U23" s="103"/>
      <c r="V23" s="103"/>
      <c r="W23" s="103"/>
      <c r="X23" s="103"/>
      <c r="Y23" s="103"/>
      <c r="Z23" s="103"/>
    </row>
    <row r="24" spans="1:26" ht="15" customHeight="1" x14ac:dyDescent="0.25">
      <c r="A24" s="121" t="s">
        <v>617</v>
      </c>
      <c r="B24" s="121"/>
      <c r="C24" s="121"/>
      <c r="D24" s="121"/>
      <c r="E24" s="121"/>
      <c r="F24" s="121"/>
      <c r="G24" s="121"/>
      <c r="H24" s="121"/>
      <c r="I24" s="121"/>
      <c r="J24" s="121"/>
      <c r="K24" s="121"/>
      <c r="L24" s="121"/>
      <c r="M24" s="121"/>
      <c r="N24" s="121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21"/>
      <c r="B25" s="121" t="s">
        <v>618</v>
      </c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8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21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21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21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21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11">
    <mergeCell ref="A23:C23"/>
    <mergeCell ref="A3:T3"/>
    <mergeCell ref="A7:A8"/>
    <mergeCell ref="B7:B8"/>
    <mergeCell ref="C7:E7"/>
    <mergeCell ref="F7:H7"/>
    <mergeCell ref="I7:K7"/>
    <mergeCell ref="L7:N7"/>
    <mergeCell ref="O7:Q7"/>
    <mergeCell ref="R7:T7"/>
    <mergeCell ref="I5:J5"/>
  </mergeCells>
  <printOptions horizontalCentered="1"/>
  <pageMargins left="1.1201388888888899" right="0.77013888888888904" top="1.1499999999999999" bottom="0.9" header="0.51180555555555496" footer="0.51180555555555496"/>
  <pageSetup paperSize="9" firstPageNumber="0" orientation="landscape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997"/>
  <sheetViews>
    <sheetView zoomScaleNormal="100" workbookViewId="0">
      <selection activeCell="B34" sqref="B34"/>
    </sheetView>
  </sheetViews>
  <sheetFormatPr defaultColWidth="14.42578125" defaultRowHeight="15" x14ac:dyDescent="0.25"/>
  <cols>
    <col min="1" max="1" width="5.7109375" customWidth="1"/>
    <col min="2" max="2" width="35.42578125" customWidth="1"/>
    <col min="3" max="4" width="11.42578125" customWidth="1"/>
    <col min="5" max="5" width="11.7109375" customWidth="1"/>
    <col min="6" max="6" width="23.28515625" customWidth="1"/>
    <col min="7" max="7" width="12.7109375" customWidth="1"/>
    <col min="8" max="8" width="22.7109375" customWidth="1"/>
    <col min="9" max="9" width="12.7109375" customWidth="1"/>
    <col min="10" max="12" width="12.28515625" customWidth="1"/>
    <col min="13" max="14" width="8.7109375" customWidth="1"/>
    <col min="15" max="26" width="9.28515625" customWidth="1"/>
  </cols>
  <sheetData>
    <row r="1" spans="1:26" ht="15.75" x14ac:dyDescent="0.25">
      <c r="A1" s="101" t="s">
        <v>395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619</v>
      </c>
      <c r="B3" s="705"/>
      <c r="C3" s="705"/>
      <c r="D3" s="705"/>
      <c r="E3" s="705"/>
      <c r="F3" s="705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 t="str">
        <f>'1'!E5</f>
        <v>KABUPATEN/KOTA</v>
      </c>
      <c r="D4" s="101" t="str">
        <f>'1'!$F$5</f>
        <v>KARANGANYAR</v>
      </c>
      <c r="E4" s="102"/>
      <c r="F4" s="102"/>
      <c r="G4" s="167"/>
      <c r="H4" s="167"/>
      <c r="I4" s="142"/>
      <c r="J4" s="142"/>
      <c r="K4" s="142"/>
      <c r="L4" s="142"/>
      <c r="M4" s="142"/>
      <c r="N4" s="142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 t="str">
        <f>'1'!E6</f>
        <v>TAHUN</v>
      </c>
      <c r="D5" s="101">
        <f>'1'!$F$6</f>
        <v>2024</v>
      </c>
      <c r="E5" s="102"/>
      <c r="F5" s="102"/>
      <c r="G5" s="167"/>
      <c r="H5" s="167"/>
      <c r="I5" s="142"/>
      <c r="J5" s="142"/>
      <c r="K5" s="142"/>
      <c r="L5" s="142"/>
      <c r="M5" s="142"/>
      <c r="N5" s="142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8" customHeight="1" x14ac:dyDescent="0.25">
      <c r="A7" s="733" t="s">
        <v>4</v>
      </c>
      <c r="B7" s="733" t="s">
        <v>602</v>
      </c>
      <c r="C7" s="733" t="s">
        <v>620</v>
      </c>
      <c r="D7" s="733"/>
      <c r="E7" s="733"/>
      <c r="F7" s="734" t="s">
        <v>621</v>
      </c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33"/>
      <c r="B8" s="733"/>
      <c r="C8" s="270" t="s">
        <v>8</v>
      </c>
      <c r="D8" s="270" t="s">
        <v>9</v>
      </c>
      <c r="E8" s="270" t="s">
        <v>448</v>
      </c>
      <c r="F8" s="734"/>
      <c r="G8" s="17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271">
        <v>1</v>
      </c>
      <c r="B9" s="271">
        <v>2</v>
      </c>
      <c r="C9" s="271">
        <v>3</v>
      </c>
      <c r="D9" s="271">
        <v>4</v>
      </c>
      <c r="E9" s="271">
        <v>5</v>
      </c>
      <c r="F9" s="271">
        <v>6</v>
      </c>
      <c r="G9" s="272"/>
      <c r="H9" s="273"/>
      <c r="I9" s="273"/>
      <c r="J9" s="273"/>
      <c r="K9" s="273"/>
      <c r="L9" s="274"/>
      <c r="M9" s="274"/>
      <c r="N9" s="274"/>
      <c r="O9" s="274"/>
      <c r="P9" s="274"/>
      <c r="Q9" s="274"/>
      <c r="R9" s="274"/>
      <c r="S9" s="274"/>
      <c r="T9" s="274"/>
      <c r="U9" s="274"/>
      <c r="V9" s="274"/>
      <c r="W9" s="274"/>
      <c r="X9" s="274"/>
      <c r="Y9" s="274"/>
      <c r="Z9" s="274"/>
    </row>
    <row r="10" spans="1:26" ht="15" customHeight="1" x14ac:dyDescent="0.25">
      <c r="A10" s="117">
        <v>1</v>
      </c>
      <c r="B10" s="275" t="str">
        <f>'9'!C9</f>
        <v>PUSKESMAS JUMAPOLO</v>
      </c>
      <c r="C10" s="155">
        <v>4</v>
      </c>
      <c r="D10" s="155">
        <v>13</v>
      </c>
      <c r="E10" s="155">
        <f t="shared" ref="E10:E18" si="0">SUM(C10:D10)</f>
        <v>17</v>
      </c>
      <c r="F10" s="155">
        <v>23</v>
      </c>
      <c r="G10" s="103"/>
      <c r="H10" s="103" t="s">
        <v>622</v>
      </c>
      <c r="I10" s="103" t="s">
        <v>623</v>
      </c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" customHeight="1" x14ac:dyDescent="0.25">
      <c r="A11" s="117">
        <v>2</v>
      </c>
      <c r="B11" s="276" t="str">
        <f>'13'!B11</f>
        <v>KLINIK KUSUMO HUSODO</v>
      </c>
      <c r="C11" s="155">
        <v>0</v>
      </c>
      <c r="D11" s="155">
        <v>7</v>
      </c>
      <c r="E11" s="155">
        <f t="shared" si="0"/>
        <v>7</v>
      </c>
      <c r="F11" s="155">
        <v>0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117">
        <v>3</v>
      </c>
      <c r="B12" s="154" t="s">
        <v>624</v>
      </c>
      <c r="C12" s="155">
        <v>0</v>
      </c>
      <c r="D12" s="155">
        <v>0</v>
      </c>
      <c r="E12" s="155">
        <f t="shared" si="0"/>
        <v>0</v>
      </c>
      <c r="F12" s="155">
        <v>4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117">
        <v>4</v>
      </c>
      <c r="B13" s="154" t="s">
        <v>625</v>
      </c>
      <c r="C13" s="155">
        <v>0</v>
      </c>
      <c r="D13" s="155">
        <v>0</v>
      </c>
      <c r="E13" s="155">
        <f t="shared" si="0"/>
        <v>0</v>
      </c>
      <c r="F13" s="155">
        <v>2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117">
        <v>5</v>
      </c>
      <c r="B14" s="154" t="s">
        <v>626</v>
      </c>
      <c r="C14" s="155">
        <v>0</v>
      </c>
      <c r="D14" s="155">
        <v>0</v>
      </c>
      <c r="E14" s="155">
        <f t="shared" si="0"/>
        <v>0</v>
      </c>
      <c r="F14" s="155">
        <v>2</v>
      </c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277">
        <v>6</v>
      </c>
      <c r="B15" s="154" t="s">
        <v>627</v>
      </c>
      <c r="C15" s="155">
        <v>0</v>
      </c>
      <c r="D15" s="155">
        <v>0</v>
      </c>
      <c r="E15" s="155">
        <f t="shared" si="0"/>
        <v>0</v>
      </c>
      <c r="F15" s="155">
        <v>2</v>
      </c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277">
        <v>7</v>
      </c>
      <c r="B16" s="154" t="s">
        <v>628</v>
      </c>
      <c r="C16" s="155">
        <v>0</v>
      </c>
      <c r="D16" s="155">
        <v>0</v>
      </c>
      <c r="E16" s="155">
        <f t="shared" si="0"/>
        <v>0</v>
      </c>
      <c r="F16" s="155">
        <v>1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277">
        <v>8</v>
      </c>
      <c r="B17" s="154" t="s">
        <v>629</v>
      </c>
      <c r="C17" s="155">
        <v>1</v>
      </c>
      <c r="D17" s="155">
        <v>0</v>
      </c>
      <c r="E17" s="155">
        <f t="shared" si="0"/>
        <v>1</v>
      </c>
      <c r="F17" s="155">
        <v>0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" customHeight="1" x14ac:dyDescent="0.25">
      <c r="A18" s="277">
        <v>9</v>
      </c>
      <c r="B18" s="154" t="s">
        <v>630</v>
      </c>
      <c r="C18" s="155">
        <v>1</v>
      </c>
      <c r="D18" s="155">
        <v>0</v>
      </c>
      <c r="E18" s="155">
        <f t="shared" si="0"/>
        <v>1</v>
      </c>
      <c r="F18" s="155">
        <v>0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" customHeight="1" x14ac:dyDescent="0.25">
      <c r="A19" s="210"/>
      <c r="B19" s="194"/>
      <c r="C19" s="254"/>
      <c r="D19" s="254"/>
      <c r="E19" s="254"/>
      <c r="F19" s="25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" customHeight="1" x14ac:dyDescent="0.25">
      <c r="A20" s="211">
        <v>1</v>
      </c>
      <c r="B20" s="194" t="s">
        <v>611</v>
      </c>
      <c r="C20" s="254"/>
      <c r="D20" s="254"/>
      <c r="E20" s="254">
        <f>SUM(C20:D20)</f>
        <v>0</v>
      </c>
      <c r="F20" s="25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278" t="s">
        <v>395</v>
      </c>
      <c r="B21" s="194" t="s">
        <v>612</v>
      </c>
      <c r="C21" s="254"/>
      <c r="D21" s="254"/>
      <c r="E21" s="254">
        <f>SUM(C21:D21)</f>
        <v>0</v>
      </c>
      <c r="F21" s="25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278"/>
      <c r="B22" s="194" t="s">
        <v>613</v>
      </c>
      <c r="C22" s="254"/>
      <c r="D22" s="254"/>
      <c r="E22" s="254">
        <f>SUM(C22:D22)</f>
        <v>0</v>
      </c>
      <c r="F22" s="25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" customHeight="1" x14ac:dyDescent="0.25">
      <c r="A23" s="278"/>
      <c r="B23" s="278"/>
      <c r="C23" s="254"/>
      <c r="D23" s="254"/>
      <c r="E23" s="254"/>
      <c r="F23" s="25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189" t="s">
        <v>614</v>
      </c>
      <c r="B24" s="279"/>
      <c r="C24" s="280"/>
      <c r="D24" s="280"/>
      <c r="E24" s="155">
        <f>SUM(C24:D24)</f>
        <v>0</v>
      </c>
      <c r="F24" s="155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17" t="s">
        <v>597</v>
      </c>
      <c r="B25" s="117"/>
      <c r="C25" s="155"/>
      <c r="D25" s="155"/>
      <c r="E25" s="155">
        <f>SUM(C25:D25)</f>
        <v>0</v>
      </c>
      <c r="F25" s="155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257" t="s">
        <v>616</v>
      </c>
      <c r="B26" s="257"/>
      <c r="C26" s="281"/>
      <c r="D26" s="281"/>
      <c r="E26" s="267">
        <f>E25/'2'!$E$26*100000</f>
        <v>0</v>
      </c>
      <c r="F26" s="267">
        <f>F25/'2'!$E$26*100000</f>
        <v>0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03"/>
      <c r="B27" s="103"/>
      <c r="C27" s="282"/>
      <c r="D27" s="282"/>
      <c r="E27" s="282"/>
      <c r="F27" s="282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650" t="s">
        <v>1351</v>
      </c>
      <c r="B28" s="121"/>
      <c r="C28" s="269"/>
      <c r="D28" s="269"/>
      <c r="E28" s="269"/>
      <c r="F28" s="269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21" t="s">
        <v>617</v>
      </c>
      <c r="B29" s="121"/>
      <c r="C29" s="121"/>
      <c r="D29" s="121"/>
      <c r="E29" s="121"/>
      <c r="F29" s="121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" customHeight="1" x14ac:dyDescent="0.25">
      <c r="A30" s="121"/>
      <c r="B30" s="121" t="s">
        <v>618</v>
      </c>
      <c r="C30" s="121"/>
      <c r="D30" s="121"/>
      <c r="E30" s="121"/>
      <c r="F30" s="121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67"/>
      <c r="H38" s="167"/>
      <c r="I38" s="167"/>
      <c r="J38" s="167"/>
      <c r="K38" s="167"/>
      <c r="L38" s="167"/>
      <c r="M38" s="167"/>
      <c r="N38" s="167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</row>
    <row r="40" spans="1:26" ht="15.75" customHeight="1" x14ac:dyDescent="0.25">
      <c r="A40" s="103"/>
      <c r="B40" s="103"/>
      <c r="C40" s="103"/>
      <c r="D40" s="103"/>
      <c r="E40" s="103"/>
      <c r="F40" s="103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</row>
    <row r="41" spans="1:26" ht="15.75" customHeight="1" x14ac:dyDescent="0.25">
      <c r="A41" s="103"/>
      <c r="B41" s="103"/>
      <c r="C41" s="103"/>
      <c r="D41" s="103"/>
      <c r="E41" s="103"/>
      <c r="F41" s="103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</sheetData>
  <mergeCells count="5">
    <mergeCell ref="A3:F3"/>
    <mergeCell ref="A7:A8"/>
    <mergeCell ref="B7:B8"/>
    <mergeCell ref="C7:E7"/>
    <mergeCell ref="F7:F8"/>
  </mergeCells>
  <printOptions horizontalCentered="1"/>
  <pageMargins left="0.89027777777777795" right="0.70972222222222203" top="1.1416666666666699" bottom="0.905555555555556" header="0.51180555555555496" footer="0.51180555555555496"/>
  <pageSetup paperSize="9" firstPageNumber="0" orientation="landscape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zoomScaleNormal="100" workbookViewId="0">
      <selection activeCell="A22" sqref="A22"/>
    </sheetView>
  </sheetViews>
  <sheetFormatPr defaultColWidth="14.42578125" defaultRowHeight="15" x14ac:dyDescent="0.25"/>
  <cols>
    <col min="1" max="1" width="5.7109375" customWidth="1"/>
    <col min="2" max="2" width="33.28515625" customWidth="1"/>
    <col min="3" max="4" width="8.42578125" customWidth="1"/>
    <col min="5" max="5" width="10.28515625" customWidth="1"/>
    <col min="6" max="6" width="8.42578125" customWidth="1"/>
    <col min="7" max="7" width="8.140625" customWidth="1"/>
    <col min="8" max="8" width="10.85546875" customWidth="1"/>
    <col min="9" max="9" width="7.85546875" customWidth="1"/>
    <col min="10" max="10" width="8.5703125" customWidth="1"/>
    <col min="11" max="11" width="10.42578125" customWidth="1"/>
    <col min="12" max="26" width="9.28515625" customWidth="1"/>
  </cols>
  <sheetData>
    <row r="1" spans="1:26" ht="15.75" x14ac:dyDescent="0.25">
      <c r="A1" s="101" t="s">
        <v>395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631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 t="str">
        <f>'1'!E5</f>
        <v>KABUPATEN/KOTA</v>
      </c>
      <c r="F4" s="101" t="str">
        <f>'1'!$F$5</f>
        <v>KARANGANYAR</v>
      </c>
      <c r="G4" s="105"/>
      <c r="H4" s="105"/>
      <c r="I4" s="102"/>
      <c r="J4" s="102"/>
      <c r="K4" s="102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'1'!E6</f>
        <v>TAHUN</v>
      </c>
      <c r="F5" s="101">
        <f>'1'!$F$6</f>
        <v>2024</v>
      </c>
      <c r="G5" s="105"/>
      <c r="H5" s="105"/>
      <c r="I5" s="102"/>
      <c r="J5" s="102"/>
      <c r="K5" s="102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236"/>
      <c r="B6" s="236"/>
      <c r="C6" s="236"/>
      <c r="D6" s="236"/>
      <c r="E6" s="236"/>
      <c r="F6" s="236"/>
      <c r="G6" s="236"/>
      <c r="H6" s="236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8" customHeight="1" x14ac:dyDescent="0.25">
      <c r="A7" s="717" t="s">
        <v>4</v>
      </c>
      <c r="B7" s="717" t="s">
        <v>602</v>
      </c>
      <c r="C7" s="717" t="s">
        <v>632</v>
      </c>
      <c r="D7" s="717"/>
      <c r="E7" s="717"/>
      <c r="F7" s="717" t="s">
        <v>633</v>
      </c>
      <c r="G7" s="717"/>
      <c r="H7" s="717"/>
      <c r="I7" s="717" t="s">
        <v>634</v>
      </c>
      <c r="J7" s="717"/>
      <c r="K7" s="717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17"/>
      <c r="B8" s="717"/>
      <c r="C8" s="168" t="s">
        <v>8</v>
      </c>
      <c r="D8" s="168" t="s">
        <v>9</v>
      </c>
      <c r="E8" s="168" t="s">
        <v>448</v>
      </c>
      <c r="F8" s="168" t="s">
        <v>8</v>
      </c>
      <c r="G8" s="168" t="s">
        <v>9</v>
      </c>
      <c r="H8" s="168" t="s">
        <v>448</v>
      </c>
      <c r="I8" s="168" t="s">
        <v>8</v>
      </c>
      <c r="J8" s="168" t="s">
        <v>9</v>
      </c>
      <c r="K8" s="168" t="s">
        <v>448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109">
        <v>11</v>
      </c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5" customHeight="1" x14ac:dyDescent="0.25">
      <c r="A10" s="117">
        <v>1</v>
      </c>
      <c r="B10" s="117" t="str">
        <f>'9'!C9</f>
        <v>PUSKESMAS JUMAPOLO</v>
      </c>
      <c r="C10" s="155">
        <v>0</v>
      </c>
      <c r="D10" s="155">
        <v>1</v>
      </c>
      <c r="E10" s="155">
        <f>SUM(C10:D10)</f>
        <v>1</v>
      </c>
      <c r="F10" s="155">
        <v>0</v>
      </c>
      <c r="G10" s="155">
        <v>1</v>
      </c>
      <c r="H10" s="155">
        <f>SUM(F10:G10)</f>
        <v>1</v>
      </c>
      <c r="I10" s="155">
        <v>0</v>
      </c>
      <c r="J10" s="155">
        <v>1</v>
      </c>
      <c r="K10" s="155">
        <f>SUM(I10:J10)</f>
        <v>1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" customHeight="1" x14ac:dyDescent="0.25">
      <c r="A11" s="117">
        <v>2</v>
      </c>
      <c r="B11" s="117" t="str">
        <f>'13'!B11</f>
        <v>KLINIK KUSUMO HUSODO</v>
      </c>
      <c r="C11" s="155">
        <v>0</v>
      </c>
      <c r="D11" s="155">
        <v>0</v>
      </c>
      <c r="E11" s="155">
        <f>SUM(C11:D11)</f>
        <v>0</v>
      </c>
      <c r="F11" s="155">
        <v>1</v>
      </c>
      <c r="G11" s="155">
        <v>0</v>
      </c>
      <c r="H11" s="155">
        <f>SUM(F11:G11)</f>
        <v>1</v>
      </c>
      <c r="I11" s="155">
        <v>0</v>
      </c>
      <c r="J11" s="155">
        <v>1</v>
      </c>
      <c r="K11" s="155">
        <f>SUM(I11:J11)</f>
        <v>1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173"/>
      <c r="B12" s="194"/>
      <c r="C12" s="253"/>
      <c r="D12" s="253"/>
      <c r="E12" s="253"/>
      <c r="F12" s="253"/>
      <c r="G12" s="253"/>
      <c r="H12" s="253"/>
      <c r="I12" s="253"/>
      <c r="J12" s="253"/>
      <c r="K12" s="25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173"/>
      <c r="B13" s="194"/>
      <c r="C13" s="253"/>
      <c r="D13" s="253"/>
      <c r="E13" s="253"/>
      <c r="F13" s="253"/>
      <c r="G13" s="253"/>
      <c r="H13" s="253"/>
      <c r="I13" s="253"/>
      <c r="J13" s="253"/>
      <c r="K13" s="25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223">
        <v>1</v>
      </c>
      <c r="B14" s="223" t="s">
        <v>611</v>
      </c>
      <c r="C14" s="283"/>
      <c r="D14" s="283"/>
      <c r="E14" s="283">
        <f>SUM(C14:D14)</f>
        <v>0</v>
      </c>
      <c r="F14" s="283"/>
      <c r="G14" s="283"/>
      <c r="H14" s="283">
        <f>SUM(F14:G14)</f>
        <v>0</v>
      </c>
      <c r="I14" s="283"/>
      <c r="J14" s="283"/>
      <c r="K14" s="283">
        <f>SUM(I14:J14)</f>
        <v>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194" t="s">
        <v>395</v>
      </c>
      <c r="B15" s="194" t="s">
        <v>612</v>
      </c>
      <c r="C15" s="253"/>
      <c r="D15" s="253"/>
      <c r="E15" s="253"/>
      <c r="F15" s="253"/>
      <c r="G15" s="253"/>
      <c r="H15" s="253"/>
      <c r="I15" s="253"/>
      <c r="J15" s="253"/>
      <c r="K15" s="25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194"/>
      <c r="B16" s="194" t="s">
        <v>613</v>
      </c>
      <c r="C16" s="253"/>
      <c r="D16" s="253"/>
      <c r="E16" s="253"/>
      <c r="F16" s="253"/>
      <c r="G16" s="253"/>
      <c r="H16" s="253"/>
      <c r="I16" s="253"/>
      <c r="J16" s="253"/>
      <c r="K16" s="25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194"/>
      <c r="B17" s="194"/>
      <c r="C17" s="253"/>
      <c r="D17" s="253"/>
      <c r="E17" s="253"/>
      <c r="F17" s="253"/>
      <c r="G17" s="253"/>
      <c r="H17" s="253"/>
      <c r="I17" s="253"/>
      <c r="J17" s="253"/>
      <c r="K17" s="25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" customHeight="1" x14ac:dyDescent="0.25">
      <c r="A18" s="189" t="s">
        <v>614</v>
      </c>
      <c r="B18" s="279"/>
      <c r="C18" s="284"/>
      <c r="D18" s="284"/>
      <c r="E18" s="155">
        <f>SUM(C18:D18)</f>
        <v>0</v>
      </c>
      <c r="F18" s="280"/>
      <c r="G18" s="280"/>
      <c r="H18" s="155">
        <f>SUM(F18:G18)</f>
        <v>0</v>
      </c>
      <c r="I18" s="155"/>
      <c r="J18" s="111"/>
      <c r="K18" s="155">
        <f>SUM(I18:J18)</f>
        <v>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" customHeight="1" x14ac:dyDescent="0.25">
      <c r="A19" s="117" t="s">
        <v>597</v>
      </c>
      <c r="B19" s="117"/>
      <c r="C19" s="111"/>
      <c r="D19" s="111"/>
      <c r="E19" s="155">
        <f>SUM(C19:D19)</f>
        <v>0</v>
      </c>
      <c r="F19" s="155"/>
      <c r="G19" s="155"/>
      <c r="H19" s="155">
        <f>SUM(F19:G19)</f>
        <v>0</v>
      </c>
      <c r="I19" s="155"/>
      <c r="J19" s="111"/>
      <c r="K19" s="155">
        <f>SUM(I19:J19)</f>
        <v>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" customHeight="1" x14ac:dyDescent="0.25">
      <c r="A20" s="257" t="s">
        <v>616</v>
      </c>
      <c r="B20" s="257"/>
      <c r="C20" s="266"/>
      <c r="D20" s="266"/>
      <c r="E20" s="267">
        <f>E19/'2'!$E$26*100000</f>
        <v>0</v>
      </c>
      <c r="F20" s="285"/>
      <c r="G20" s="285"/>
      <c r="H20" s="267">
        <f>H19/'2'!$E$26*100000</f>
        <v>0</v>
      </c>
      <c r="I20" s="285"/>
      <c r="J20" s="285"/>
      <c r="K20" s="267">
        <f>K19/'2'!$E$26*100000</f>
        <v>0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103"/>
      <c r="B21" s="103"/>
      <c r="C21" s="282"/>
      <c r="D21" s="282"/>
      <c r="E21" s="282"/>
      <c r="F21" s="282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650" t="s">
        <v>1351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" customHeight="1" x14ac:dyDescent="0.25">
      <c r="A23" s="121" t="s">
        <v>617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121"/>
      <c r="B24" s="121" t="s">
        <v>618</v>
      </c>
      <c r="C24" s="121"/>
      <c r="D24" s="121"/>
      <c r="E24" s="121"/>
      <c r="F24" s="121"/>
      <c r="G24" s="121"/>
      <c r="H24" s="121"/>
      <c r="I24" s="121"/>
      <c r="J24" s="121"/>
      <c r="K24" s="121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">
    <mergeCell ref="A3:K3"/>
    <mergeCell ref="A7:A8"/>
    <mergeCell ref="B7:B8"/>
    <mergeCell ref="C7:E7"/>
    <mergeCell ref="F7:H7"/>
    <mergeCell ref="I7:K7"/>
  </mergeCells>
  <printOptions horizontalCentered="1"/>
  <pageMargins left="1" right="0.359722222222222" top="1.1499999999999999" bottom="0.9" header="0.51180555555555496" footer="0.51180555555555496"/>
  <pageSetup paperSize="9" firstPageNumber="0" orientation="landscape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zoomScaleNormal="100" workbookViewId="0">
      <selection activeCell="I26" sqref="I26"/>
    </sheetView>
  </sheetViews>
  <sheetFormatPr defaultColWidth="14.42578125" defaultRowHeight="15" x14ac:dyDescent="0.25"/>
  <cols>
    <col min="1" max="1" width="5.7109375" customWidth="1"/>
    <col min="2" max="2" width="38.42578125" customWidth="1"/>
    <col min="3" max="4" width="8" customWidth="1"/>
    <col min="5" max="5" width="8.5703125" customWidth="1"/>
    <col min="6" max="6" width="8.140625" customWidth="1"/>
    <col min="7" max="7" width="8" customWidth="1"/>
    <col min="8" max="8" width="8.85546875" customWidth="1"/>
    <col min="9" max="9" width="8.28515625" customWidth="1"/>
    <col min="10" max="10" width="8.42578125" customWidth="1"/>
    <col min="11" max="11" width="9.42578125" customWidth="1"/>
    <col min="12" max="26" width="9.28515625" customWidth="1"/>
  </cols>
  <sheetData>
    <row r="1" spans="1:26" ht="15.75" x14ac:dyDescent="0.25">
      <c r="A1" s="101" t="s">
        <v>635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636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22" t="str">
        <f>'1'!E5</f>
        <v>KABUPATEN/KOTA</v>
      </c>
      <c r="E4" s="101" t="str">
        <f>'1'!$F$5</f>
        <v>KARANGANYAR</v>
      </c>
      <c r="F4" s="102"/>
      <c r="G4" s="102"/>
      <c r="H4" s="102"/>
      <c r="I4" s="102"/>
      <c r="J4" s="102"/>
      <c r="K4" s="102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22" t="str">
        <f>'1'!E6</f>
        <v>TAHUN</v>
      </c>
      <c r="E5" s="101">
        <f>'1'!$F$6</f>
        <v>2024</v>
      </c>
      <c r="F5" s="102"/>
      <c r="G5" s="102"/>
      <c r="H5" s="102"/>
      <c r="I5" s="102"/>
      <c r="J5" s="102"/>
      <c r="K5" s="102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08" t="s">
        <v>4</v>
      </c>
      <c r="B7" s="708" t="s">
        <v>602</v>
      </c>
      <c r="C7" s="717" t="s">
        <v>637</v>
      </c>
      <c r="D7" s="717"/>
      <c r="E7" s="717"/>
      <c r="F7" s="717"/>
      <c r="G7" s="717"/>
      <c r="H7" s="717"/>
      <c r="I7" s="717"/>
      <c r="J7" s="717"/>
      <c r="K7" s="717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8" customHeight="1" x14ac:dyDescent="0.25">
      <c r="A8" s="708"/>
      <c r="B8" s="708"/>
      <c r="C8" s="707" t="s">
        <v>638</v>
      </c>
      <c r="D8" s="707"/>
      <c r="E8" s="707"/>
      <c r="F8" s="707" t="s">
        <v>639</v>
      </c>
      <c r="G8" s="707"/>
      <c r="H8" s="707"/>
      <c r="I8" s="706" t="s">
        <v>605</v>
      </c>
      <c r="J8" s="706"/>
      <c r="K8" s="706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0" customHeight="1" x14ac:dyDescent="0.25">
      <c r="A9" s="708"/>
      <c r="B9" s="708"/>
      <c r="C9" s="106" t="s">
        <v>8</v>
      </c>
      <c r="D9" s="106" t="s">
        <v>9</v>
      </c>
      <c r="E9" s="106" t="s">
        <v>10</v>
      </c>
      <c r="F9" s="106" t="s">
        <v>8</v>
      </c>
      <c r="G9" s="106" t="s">
        <v>9</v>
      </c>
      <c r="H9" s="106" t="s">
        <v>10</v>
      </c>
      <c r="I9" s="106" t="s">
        <v>8</v>
      </c>
      <c r="J9" s="106" t="s">
        <v>9</v>
      </c>
      <c r="K9" s="106" t="s">
        <v>10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9.5" customHeight="1" x14ac:dyDescent="0.25">
      <c r="A11" s="117">
        <v>1</v>
      </c>
      <c r="B11" s="117" t="str">
        <f>'9'!C9</f>
        <v>PUSKESMAS JUMAPOLO</v>
      </c>
      <c r="C11" s="130">
        <v>0</v>
      </c>
      <c r="D11" s="130">
        <v>1</v>
      </c>
      <c r="E11" s="130">
        <f>SUM(C11:D11)</f>
        <v>1</v>
      </c>
      <c r="F11" s="130">
        <v>0</v>
      </c>
      <c r="G11" s="130">
        <v>1</v>
      </c>
      <c r="H11" s="130">
        <f>SUM(F11:G11)</f>
        <v>1</v>
      </c>
      <c r="I11" s="130">
        <f t="shared" ref="I11:J14" si="0">SUM(C11,F11)</f>
        <v>0</v>
      </c>
      <c r="J11" s="130">
        <f t="shared" si="0"/>
        <v>2</v>
      </c>
      <c r="K11" s="130">
        <f>SUM(I11:J11)</f>
        <v>2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7">
        <v>2</v>
      </c>
      <c r="B12" s="117" t="str">
        <f>'13'!B11</f>
        <v>KLINIK KUSUMO HUSODO</v>
      </c>
      <c r="C12" s="130">
        <v>0</v>
      </c>
      <c r="D12" s="130">
        <v>1</v>
      </c>
      <c r="E12" s="130">
        <f>SUM(C12:D12)</f>
        <v>1</v>
      </c>
      <c r="F12" s="130">
        <v>0</v>
      </c>
      <c r="G12" s="130">
        <v>1</v>
      </c>
      <c r="H12" s="130">
        <f>SUM(F12:G12)</f>
        <v>1</v>
      </c>
      <c r="I12" s="130">
        <f t="shared" si="0"/>
        <v>0</v>
      </c>
      <c r="J12" s="130">
        <f t="shared" si="0"/>
        <v>2</v>
      </c>
      <c r="K12" s="130">
        <f>SUM(I12:J12)</f>
        <v>2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7">
        <v>3</v>
      </c>
      <c r="B13" s="117" t="s">
        <v>640</v>
      </c>
      <c r="C13" s="130">
        <v>0</v>
      </c>
      <c r="D13" s="130">
        <v>1</v>
      </c>
      <c r="E13" s="130">
        <f>SUM(C13:D13)</f>
        <v>1</v>
      </c>
      <c r="F13" s="130">
        <v>0</v>
      </c>
      <c r="G13" s="130">
        <v>1</v>
      </c>
      <c r="H13" s="130">
        <f>SUM(F13:G13)</f>
        <v>1</v>
      </c>
      <c r="I13" s="130">
        <f t="shared" si="0"/>
        <v>0</v>
      </c>
      <c r="J13" s="130">
        <f t="shared" si="0"/>
        <v>2</v>
      </c>
      <c r="K13" s="130">
        <f>SUM(I13:J13)</f>
        <v>2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7">
        <v>4</v>
      </c>
      <c r="B14" s="117" t="s">
        <v>641</v>
      </c>
      <c r="C14" s="130">
        <v>0</v>
      </c>
      <c r="D14" s="130">
        <v>1</v>
      </c>
      <c r="E14" s="130">
        <f>SUM(C14:D14)</f>
        <v>1</v>
      </c>
      <c r="F14" s="130">
        <v>0</v>
      </c>
      <c r="G14" s="130">
        <v>1</v>
      </c>
      <c r="H14" s="130">
        <f>SUM(F14:G14)</f>
        <v>1</v>
      </c>
      <c r="I14" s="130">
        <f t="shared" si="0"/>
        <v>0</v>
      </c>
      <c r="J14" s="130">
        <f t="shared" si="0"/>
        <v>2</v>
      </c>
      <c r="K14" s="130">
        <f>SUM(I14:J14)</f>
        <v>2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7">
        <v>5</v>
      </c>
      <c r="B15" s="117" t="s">
        <v>642</v>
      </c>
      <c r="C15" s="130">
        <v>0</v>
      </c>
      <c r="D15" s="130">
        <v>1</v>
      </c>
      <c r="E15" s="130">
        <v>1</v>
      </c>
      <c r="F15" s="130">
        <v>0</v>
      </c>
      <c r="G15" s="130">
        <v>1</v>
      </c>
      <c r="H15" s="130">
        <v>1</v>
      </c>
      <c r="I15" s="130">
        <v>0</v>
      </c>
      <c r="J15" s="130">
        <v>2</v>
      </c>
      <c r="K15" s="130">
        <v>2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286"/>
      <c r="B16" s="194"/>
      <c r="C16" s="225"/>
      <c r="D16" s="225"/>
      <c r="E16" s="227"/>
      <c r="F16" s="225"/>
      <c r="G16" s="225"/>
      <c r="H16" s="227"/>
      <c r="I16" s="227"/>
      <c r="J16" s="225"/>
      <c r="K16" s="225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7">
        <v>1</v>
      </c>
      <c r="B17" s="117" t="s">
        <v>611</v>
      </c>
      <c r="C17" s="130">
        <v>0</v>
      </c>
      <c r="D17" s="130">
        <v>0</v>
      </c>
      <c r="E17" s="130">
        <f>SUM(C17:D17)</f>
        <v>0</v>
      </c>
      <c r="F17" s="130"/>
      <c r="G17" s="130"/>
      <c r="H17" s="130">
        <f>SUM(F17:G17)</f>
        <v>0</v>
      </c>
      <c r="I17" s="130">
        <f>SUM(C17,F17)</f>
        <v>0</v>
      </c>
      <c r="J17" s="130">
        <f>SUM(D17,G17)</f>
        <v>0</v>
      </c>
      <c r="K17" s="130">
        <f>SUM(I17:J17)</f>
        <v>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7" t="s">
        <v>395</v>
      </c>
      <c r="B18" s="117" t="s">
        <v>612</v>
      </c>
      <c r="C18" s="130">
        <v>0</v>
      </c>
      <c r="D18" s="130">
        <v>0</v>
      </c>
      <c r="E18" s="130">
        <f>SUM(C18:D18)</f>
        <v>0</v>
      </c>
      <c r="F18" s="130"/>
      <c r="G18" s="130"/>
      <c r="H18" s="130">
        <f>SUM(F18:G18)</f>
        <v>0</v>
      </c>
      <c r="I18" s="130">
        <f>SUM(C18,F18)</f>
        <v>0</v>
      </c>
      <c r="J18" s="130">
        <f>SUM(D18,G18)</f>
        <v>0</v>
      </c>
      <c r="K18" s="130">
        <f>SUM(I18:J18)</f>
        <v>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7"/>
      <c r="B19" s="117" t="s">
        <v>643</v>
      </c>
      <c r="C19" s="130"/>
      <c r="D19" s="130"/>
      <c r="E19" s="130"/>
      <c r="F19" s="130"/>
      <c r="G19" s="130"/>
      <c r="H19" s="130"/>
      <c r="I19" s="130"/>
      <c r="J19" s="130"/>
      <c r="K19" s="130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7"/>
      <c r="B20" s="117" t="s">
        <v>644</v>
      </c>
      <c r="C20" s="130"/>
      <c r="D20" s="130"/>
      <c r="E20" s="130"/>
      <c r="F20" s="130"/>
      <c r="G20" s="130"/>
      <c r="H20" s="130"/>
      <c r="I20" s="130"/>
      <c r="J20" s="130"/>
      <c r="K20" s="130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89" t="s">
        <v>614</v>
      </c>
      <c r="B21" s="279"/>
      <c r="C21" s="264"/>
      <c r="D21" s="264"/>
      <c r="E21" s="130">
        <f>SUM(C21:D21)</f>
        <v>0</v>
      </c>
      <c r="F21" s="264"/>
      <c r="G21" s="264"/>
      <c r="H21" s="130">
        <f>SUM(F21:G21)</f>
        <v>0</v>
      </c>
      <c r="I21" s="130">
        <f>SUM(C21,F21)</f>
        <v>0</v>
      </c>
      <c r="J21" s="130">
        <f>SUM(D21,G21)</f>
        <v>0</v>
      </c>
      <c r="K21" s="130">
        <f>SUM(I21:J21)</f>
        <v>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7" t="s">
        <v>597</v>
      </c>
      <c r="B22" s="117"/>
      <c r="C22" s="130"/>
      <c r="D22" s="130"/>
      <c r="E22" s="130">
        <f>SUM(C22:D22)</f>
        <v>0</v>
      </c>
      <c r="F22" s="130"/>
      <c r="G22" s="130"/>
      <c r="H22" s="130">
        <f>SUM(F22:G22)</f>
        <v>0</v>
      </c>
      <c r="I22" s="130">
        <f>SUM(C22,F22)</f>
        <v>0</v>
      </c>
      <c r="J22" s="130">
        <f>SUM(D22,G22)</f>
        <v>0</v>
      </c>
      <c r="K22" s="130">
        <f>SUM(I22:J22)</f>
        <v>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257" t="s">
        <v>616</v>
      </c>
      <c r="B23" s="257"/>
      <c r="C23" s="287"/>
      <c r="D23" s="288"/>
      <c r="E23" s="267">
        <f>E22/'2'!$E$26*100000</f>
        <v>0</v>
      </c>
      <c r="F23" s="287"/>
      <c r="G23" s="288"/>
      <c r="H23" s="267">
        <f>H22/'2'!$E$26*100000</f>
        <v>0</v>
      </c>
      <c r="I23" s="287"/>
      <c r="J23" s="288"/>
      <c r="K23" s="267">
        <f>K22/'2'!$E$26*100000</f>
        <v>0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1351</v>
      </c>
      <c r="B25" s="121"/>
      <c r="C25" s="269"/>
      <c r="D25" s="269"/>
      <c r="E25" s="269"/>
      <c r="F25" s="269"/>
      <c r="G25" s="269"/>
      <c r="H25" s="269"/>
      <c r="I25" s="269"/>
      <c r="J25" s="269"/>
      <c r="K25" s="269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21" t="s">
        <v>617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21"/>
      <c r="B27" s="121" t="s">
        <v>618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9.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9.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3:K3"/>
    <mergeCell ref="A7:A9"/>
    <mergeCell ref="B7:B9"/>
    <mergeCell ref="C7:K7"/>
    <mergeCell ref="C8:E8"/>
    <mergeCell ref="F8:H8"/>
    <mergeCell ref="I8:K8"/>
  </mergeCells>
  <printOptions horizontalCentered="1"/>
  <pageMargins left="0.54027777777777797" right="0.50972222222222197" top="1.1499999999999999" bottom="0.9" header="0.51180555555555496" footer="0.51180555555555496"/>
  <pageSetup paperSize="9" firstPageNumber="0" orientation="landscape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999"/>
  <sheetViews>
    <sheetView zoomScaleNormal="100" workbookViewId="0">
      <selection activeCell="A21" sqref="A21"/>
    </sheetView>
  </sheetViews>
  <sheetFormatPr defaultColWidth="14.42578125" defaultRowHeight="15" x14ac:dyDescent="0.25"/>
  <cols>
    <col min="1" max="1" width="4.28515625" customWidth="1"/>
    <col min="2" max="2" width="31.5703125" customWidth="1"/>
    <col min="3" max="14" width="9.7109375" customWidth="1"/>
    <col min="15" max="26" width="9.28515625" customWidth="1"/>
  </cols>
  <sheetData>
    <row r="1" spans="1:26" ht="15.75" x14ac:dyDescent="0.25">
      <c r="A1" s="101" t="s">
        <v>395</v>
      </c>
      <c r="B1" s="103"/>
      <c r="C1" s="103"/>
      <c r="D1" s="103"/>
      <c r="E1" s="103"/>
      <c r="F1" s="103" t="s">
        <v>395</v>
      </c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645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142"/>
      <c r="P3" s="142"/>
      <c r="Q3" s="142"/>
      <c r="R3" s="142"/>
      <c r="S3" s="142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22"/>
      <c r="E4" s="122" t="str">
        <f>'1'!E5</f>
        <v>KABUPATEN/KOTA</v>
      </c>
      <c r="F4" s="101" t="str">
        <f>'1'!$F$5</f>
        <v>KARANGANYAR</v>
      </c>
      <c r="G4" s="102"/>
      <c r="H4" s="102"/>
      <c r="I4" s="105"/>
      <c r="J4" s="105"/>
      <c r="K4" s="105"/>
      <c r="L4" s="105"/>
      <c r="M4" s="105"/>
      <c r="N4" s="105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22"/>
      <c r="E5" s="122" t="str">
        <f>'1'!E6</f>
        <v>TAHUN</v>
      </c>
      <c r="F5" s="101">
        <f>'1'!$F$6</f>
        <v>2024</v>
      </c>
      <c r="G5" s="102"/>
      <c r="H5" s="102"/>
      <c r="I5" s="105"/>
      <c r="J5" s="105"/>
      <c r="K5" s="105"/>
      <c r="L5" s="105"/>
      <c r="M5" s="105"/>
      <c r="N5" s="105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34.5" customHeight="1" x14ac:dyDescent="0.25">
      <c r="A7" s="202" t="s">
        <v>4</v>
      </c>
      <c r="B7" s="202" t="s">
        <v>602</v>
      </c>
      <c r="C7" s="734" t="s">
        <v>646</v>
      </c>
      <c r="D7" s="734"/>
      <c r="E7" s="734"/>
      <c r="F7" s="734" t="s">
        <v>647</v>
      </c>
      <c r="G7" s="734"/>
      <c r="H7" s="734"/>
      <c r="I7" s="734" t="s">
        <v>648</v>
      </c>
      <c r="J7" s="734"/>
      <c r="K7" s="734"/>
      <c r="L7" s="734" t="s">
        <v>649</v>
      </c>
      <c r="M7" s="734"/>
      <c r="N7" s="734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289"/>
      <c r="B8" s="289"/>
      <c r="C8" s="290" t="s">
        <v>8</v>
      </c>
      <c r="D8" s="290" t="s">
        <v>9</v>
      </c>
      <c r="E8" s="290" t="s">
        <v>10</v>
      </c>
      <c r="F8" s="290" t="s">
        <v>8</v>
      </c>
      <c r="G8" s="290" t="s">
        <v>9</v>
      </c>
      <c r="H8" s="290" t="s">
        <v>10</v>
      </c>
      <c r="I8" s="290" t="s">
        <v>8</v>
      </c>
      <c r="J8" s="290" t="s">
        <v>9</v>
      </c>
      <c r="K8" s="290" t="s">
        <v>10</v>
      </c>
      <c r="L8" s="290" t="s">
        <v>8</v>
      </c>
      <c r="M8" s="290" t="s">
        <v>9</v>
      </c>
      <c r="N8" s="291" t="s">
        <v>10</v>
      </c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customHeight="1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109">
        <v>11</v>
      </c>
      <c r="L9" s="109">
        <v>12</v>
      </c>
      <c r="M9" s="109">
        <v>13</v>
      </c>
      <c r="N9" s="109">
        <v>14</v>
      </c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x14ac:dyDescent="0.25">
      <c r="A10" s="111">
        <v>1</v>
      </c>
      <c r="B10" s="117" t="str">
        <f>'9'!C9</f>
        <v>PUSKESMAS JUMAPOLO</v>
      </c>
      <c r="C10" s="130">
        <v>0</v>
      </c>
      <c r="D10" s="130">
        <v>1</v>
      </c>
      <c r="E10" s="130">
        <f>SUM(C10:D10)</f>
        <v>1</v>
      </c>
      <c r="F10" s="130">
        <v>0</v>
      </c>
      <c r="G10" s="130">
        <v>0</v>
      </c>
      <c r="H10" s="130">
        <f>SUM(F10:G10)</f>
        <v>0</v>
      </c>
      <c r="I10" s="130">
        <v>0</v>
      </c>
      <c r="J10" s="130">
        <v>1</v>
      </c>
      <c r="K10" s="130">
        <f>SUM(I10:J10)</f>
        <v>1</v>
      </c>
      <c r="L10" s="130">
        <v>1</v>
      </c>
      <c r="M10" s="130">
        <v>2</v>
      </c>
      <c r="N10" s="130">
        <f>SUM(L10:M10)</f>
        <v>3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" customHeight="1" x14ac:dyDescent="0.25">
      <c r="A11" s="111">
        <v>2</v>
      </c>
      <c r="B11" s="117" t="str">
        <f>'13'!B11</f>
        <v>KLINIK KUSUMO HUSODO</v>
      </c>
      <c r="C11" s="130">
        <v>0</v>
      </c>
      <c r="D11" s="130">
        <v>1</v>
      </c>
      <c r="E11" s="130">
        <f>SUM(C11:D11)</f>
        <v>1</v>
      </c>
      <c r="F11" s="130">
        <v>0</v>
      </c>
      <c r="G11" s="130">
        <v>0</v>
      </c>
      <c r="H11" s="130">
        <f>SUM(F11:G11)</f>
        <v>0</v>
      </c>
      <c r="I11" s="130">
        <v>0</v>
      </c>
      <c r="J11" s="130">
        <v>0</v>
      </c>
      <c r="K11" s="130">
        <f>SUM(I11:J11)</f>
        <v>0</v>
      </c>
      <c r="L11" s="130">
        <v>0</v>
      </c>
      <c r="M11" s="130">
        <v>2</v>
      </c>
      <c r="N11" s="130">
        <f>SUM(L11:M11)</f>
        <v>2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183"/>
      <c r="B12" s="194"/>
      <c r="C12" s="227"/>
      <c r="D12" s="227"/>
      <c r="E12" s="227"/>
      <c r="F12" s="227"/>
      <c r="G12" s="227"/>
      <c r="H12" s="225"/>
      <c r="I12" s="227"/>
      <c r="J12" s="227"/>
      <c r="K12" s="225"/>
      <c r="L12" s="227"/>
      <c r="M12" s="227"/>
      <c r="N12" s="225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239">
        <v>1</v>
      </c>
      <c r="B13" s="223" t="s">
        <v>611</v>
      </c>
      <c r="C13" s="265"/>
      <c r="D13" s="265"/>
      <c r="E13" s="240">
        <f>SUM(C13:D13)</f>
        <v>0</v>
      </c>
      <c r="F13" s="265"/>
      <c r="G13" s="265"/>
      <c r="H13" s="240">
        <f>SUM(F13:G13)</f>
        <v>0</v>
      </c>
      <c r="I13" s="265"/>
      <c r="J13" s="265"/>
      <c r="K13" s="240">
        <f>SUM(I13:J13)</f>
        <v>0</v>
      </c>
      <c r="L13" s="265"/>
      <c r="M13" s="265"/>
      <c r="N13" s="240">
        <f>SUM(L13:M13)</f>
        <v>0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226" t="s">
        <v>395</v>
      </c>
      <c r="B14" s="194" t="s">
        <v>612</v>
      </c>
      <c r="C14" s="227"/>
      <c r="D14" s="227"/>
      <c r="E14" s="225">
        <f>SUM(C14:D14)</f>
        <v>0</v>
      </c>
      <c r="F14" s="227"/>
      <c r="G14" s="227"/>
      <c r="H14" s="225">
        <f>SUM(F14:G14)</f>
        <v>0</v>
      </c>
      <c r="I14" s="227"/>
      <c r="J14" s="227"/>
      <c r="K14" s="225">
        <f>SUM(I14:J14)</f>
        <v>0</v>
      </c>
      <c r="L14" s="227"/>
      <c r="M14" s="227"/>
      <c r="N14" s="225">
        <f>SUM(L14:M14)</f>
        <v>0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226"/>
      <c r="B15" s="194" t="s">
        <v>613</v>
      </c>
      <c r="C15" s="227"/>
      <c r="D15" s="227"/>
      <c r="E15" s="225"/>
      <c r="F15" s="227"/>
      <c r="G15" s="227"/>
      <c r="H15" s="225"/>
      <c r="I15" s="227"/>
      <c r="J15" s="227"/>
      <c r="K15" s="225"/>
      <c r="L15" s="227"/>
      <c r="M15" s="227"/>
      <c r="N15" s="225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226"/>
      <c r="B16" s="194"/>
      <c r="C16" s="227"/>
      <c r="D16" s="227"/>
      <c r="E16" s="225"/>
      <c r="F16" s="227"/>
      <c r="G16" s="227"/>
      <c r="H16" s="225"/>
      <c r="I16" s="227"/>
      <c r="J16" s="227"/>
      <c r="K16" s="225"/>
      <c r="L16" s="227"/>
      <c r="M16" s="227"/>
      <c r="N16" s="225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189" t="s">
        <v>614</v>
      </c>
      <c r="B17" s="279"/>
      <c r="C17" s="130"/>
      <c r="D17" s="130"/>
      <c r="E17" s="130">
        <f>SUM(C17:D17)</f>
        <v>0</v>
      </c>
      <c r="F17" s="130"/>
      <c r="G17" s="130"/>
      <c r="H17" s="130">
        <f>SUM(F17:G17)</f>
        <v>0</v>
      </c>
      <c r="I17" s="130"/>
      <c r="J17" s="130"/>
      <c r="K17" s="130">
        <f>SUM(I17:J17)</f>
        <v>0</v>
      </c>
      <c r="L17" s="130"/>
      <c r="M17" s="130"/>
      <c r="N17" s="130">
        <f>SUM(L17:M17)</f>
        <v>0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" customHeight="1" x14ac:dyDescent="0.25">
      <c r="A18" s="117" t="s">
        <v>597</v>
      </c>
      <c r="B18" s="117"/>
      <c r="C18" s="130"/>
      <c r="D18" s="130"/>
      <c r="E18" s="130">
        <f>SUM(C18:D18)</f>
        <v>0</v>
      </c>
      <c r="F18" s="130"/>
      <c r="G18" s="130"/>
      <c r="H18" s="130">
        <f>SUM(F18:G18)</f>
        <v>0</v>
      </c>
      <c r="I18" s="130"/>
      <c r="J18" s="130"/>
      <c r="K18" s="130">
        <f>SUM(I18:J18)</f>
        <v>0</v>
      </c>
      <c r="L18" s="130"/>
      <c r="M18" s="130"/>
      <c r="N18" s="130">
        <f>SUM(L18:M18)</f>
        <v>0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" customHeight="1" x14ac:dyDescent="0.25">
      <c r="A19" s="257" t="s">
        <v>616</v>
      </c>
      <c r="B19" s="257"/>
      <c r="C19" s="266"/>
      <c r="D19" s="266"/>
      <c r="E19" s="267">
        <f>E18/'2'!$E$26*100000</f>
        <v>0</v>
      </c>
      <c r="F19" s="285"/>
      <c r="G19" s="285"/>
      <c r="H19" s="267">
        <f>H18/'2'!$E$26*100000</f>
        <v>0</v>
      </c>
      <c r="I19" s="285"/>
      <c r="J19" s="285"/>
      <c r="K19" s="267">
        <f>K18/'2'!$E$26*100000</f>
        <v>0</v>
      </c>
      <c r="L19" s="285"/>
      <c r="M19" s="285"/>
      <c r="N19" s="267">
        <f>N18/'2'!$E$26*100000</f>
        <v>0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650" t="s">
        <v>1351</v>
      </c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121" t="s">
        <v>617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" customHeight="1" x14ac:dyDescent="0.25">
      <c r="A23" s="121"/>
      <c r="B23" s="121" t="s">
        <v>618</v>
      </c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9.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5">
    <mergeCell ref="A3:N3"/>
    <mergeCell ref="C7:E7"/>
    <mergeCell ref="F7:H7"/>
    <mergeCell ref="I7:K7"/>
    <mergeCell ref="L7:N7"/>
  </mergeCells>
  <printOptions horizontalCentered="1"/>
  <pageMargins left="1.24027777777778" right="0.72986111111111096" top="1.1499999999999999" bottom="0.9" header="0.51180555555555496" footer="0.51180555555555496"/>
  <pageSetup paperSize="9" firstPageNumber="0" orientation="landscape" horizontalDpi="300" verticalDpi="300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AC999"/>
  <sheetViews>
    <sheetView zoomScaleNormal="100" workbookViewId="0">
      <selection activeCell="A22" sqref="A22"/>
    </sheetView>
  </sheetViews>
  <sheetFormatPr defaultColWidth="14.42578125" defaultRowHeight="15" x14ac:dyDescent="0.25"/>
  <cols>
    <col min="1" max="1" width="4.7109375" customWidth="1"/>
    <col min="2" max="2" width="32.7109375" customWidth="1"/>
    <col min="3" max="3" width="7.85546875" customWidth="1"/>
    <col min="4" max="4" width="7.140625" customWidth="1"/>
    <col min="5" max="5" width="8.5703125" customWidth="1"/>
    <col min="6" max="6" width="7.28515625" customWidth="1"/>
    <col min="7" max="7" width="7.85546875" customWidth="1"/>
    <col min="8" max="9" width="8.42578125" customWidth="1"/>
    <col min="10" max="10" width="8.140625" customWidth="1"/>
    <col min="11" max="11" width="9.140625" customWidth="1"/>
    <col min="12" max="12" width="8.42578125" customWidth="1"/>
    <col min="13" max="13" width="8" customWidth="1"/>
    <col min="14" max="14" width="8.85546875" customWidth="1"/>
    <col min="15" max="29" width="7.7109375" customWidth="1"/>
  </cols>
  <sheetData>
    <row r="1" spans="1:29" ht="15.75" x14ac:dyDescent="0.25">
      <c r="A1" s="101" t="s">
        <v>650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</row>
    <row r="3" spans="1:29" ht="15.75" x14ac:dyDescent="0.25">
      <c r="A3" s="705" t="s">
        <v>651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</row>
    <row r="4" spans="1:29" ht="15.75" x14ac:dyDescent="0.25">
      <c r="A4" s="102"/>
      <c r="B4" s="102"/>
      <c r="C4" s="102"/>
      <c r="D4" s="102"/>
      <c r="E4" s="102"/>
      <c r="F4" s="122" t="str">
        <f>'1'!E5</f>
        <v>KABUPATEN/KOTA</v>
      </c>
      <c r="G4" s="101" t="str">
        <f>'1'!$F$5</f>
        <v>KARANGANYAR</v>
      </c>
      <c r="H4" s="105"/>
      <c r="I4" s="105"/>
      <c r="J4" s="105"/>
      <c r="K4" s="102"/>
      <c r="L4" s="102"/>
      <c r="M4" s="105"/>
      <c r="N4" s="105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</row>
    <row r="5" spans="1:29" ht="15.75" x14ac:dyDescent="0.25">
      <c r="A5" s="102"/>
      <c r="B5" s="102"/>
      <c r="C5" s="102"/>
      <c r="D5" s="102"/>
      <c r="E5" s="102"/>
      <c r="F5" s="122" t="str">
        <f>'1'!E6</f>
        <v>TAHUN</v>
      </c>
      <c r="G5" s="101">
        <f>'1'!$F$6</f>
        <v>2024</v>
      </c>
      <c r="H5" s="105"/>
      <c r="I5" s="105"/>
      <c r="J5" s="105"/>
      <c r="K5" s="102"/>
      <c r="L5" s="102"/>
      <c r="M5" s="105"/>
      <c r="N5" s="105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</row>
    <row r="6" spans="1:29" x14ac:dyDescent="0.25">
      <c r="A6" s="236"/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</row>
    <row r="7" spans="1:29" ht="18" customHeight="1" x14ac:dyDescent="0.25">
      <c r="A7" s="708" t="s">
        <v>4</v>
      </c>
      <c r="B7" s="708" t="s">
        <v>602</v>
      </c>
      <c r="C7" s="735" t="s">
        <v>652</v>
      </c>
      <c r="D7" s="735"/>
      <c r="E7" s="735"/>
      <c r="F7" s="735"/>
      <c r="G7" s="735"/>
      <c r="H7" s="735"/>
      <c r="I7" s="735"/>
      <c r="J7" s="735"/>
      <c r="K7" s="735"/>
      <c r="L7" s="717" t="s">
        <v>605</v>
      </c>
      <c r="M7" s="717"/>
      <c r="N7" s="717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</row>
    <row r="8" spans="1:29" ht="47.25" customHeight="1" x14ac:dyDescent="0.25">
      <c r="A8" s="708"/>
      <c r="B8" s="708"/>
      <c r="C8" s="707" t="s">
        <v>653</v>
      </c>
      <c r="D8" s="707"/>
      <c r="E8" s="707"/>
      <c r="F8" s="707" t="s">
        <v>654</v>
      </c>
      <c r="G8" s="707"/>
      <c r="H8" s="707"/>
      <c r="I8" s="707" t="s">
        <v>655</v>
      </c>
      <c r="J8" s="707"/>
      <c r="K8" s="707"/>
      <c r="L8" s="717"/>
      <c r="M8" s="717"/>
      <c r="N8" s="717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</row>
    <row r="9" spans="1:29" ht="18" customHeight="1" x14ac:dyDescent="0.25">
      <c r="A9" s="708"/>
      <c r="B9" s="708"/>
      <c r="C9" s="107" t="s">
        <v>8</v>
      </c>
      <c r="D9" s="107" t="s">
        <v>9</v>
      </c>
      <c r="E9" s="107" t="s">
        <v>448</v>
      </c>
      <c r="F9" s="107" t="s">
        <v>8</v>
      </c>
      <c r="G9" s="107" t="s">
        <v>9</v>
      </c>
      <c r="H9" s="107" t="s">
        <v>448</v>
      </c>
      <c r="I9" s="107" t="s">
        <v>8</v>
      </c>
      <c r="J9" s="107" t="s">
        <v>9</v>
      </c>
      <c r="K9" s="107" t="s">
        <v>448</v>
      </c>
      <c r="L9" s="107" t="s">
        <v>8</v>
      </c>
      <c r="M9" s="107" t="s">
        <v>9</v>
      </c>
      <c r="N9" s="107" t="s">
        <v>448</v>
      </c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</row>
    <row r="10" spans="1:29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221">
        <v>12</v>
      </c>
      <c r="M10" s="221">
        <v>13</v>
      </c>
      <c r="N10" s="109">
        <v>14</v>
      </c>
      <c r="O10" s="222"/>
      <c r="P10" s="222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</row>
    <row r="11" spans="1:29" ht="15" customHeight="1" x14ac:dyDescent="0.25">
      <c r="A11" s="111">
        <v>1</v>
      </c>
      <c r="B11" s="117" t="str">
        <f>'9'!C9</f>
        <v>PUSKESMAS JUMAPOLO</v>
      </c>
      <c r="C11" s="130">
        <v>0</v>
      </c>
      <c r="D11" s="130">
        <v>0</v>
      </c>
      <c r="E11" s="130">
        <f>SUM(C11:D11)</f>
        <v>0</v>
      </c>
      <c r="F11" s="130">
        <v>0</v>
      </c>
      <c r="G11" s="130">
        <v>0</v>
      </c>
      <c r="H11" s="130">
        <f>SUM(F11:G11)</f>
        <v>0</v>
      </c>
      <c r="I11" s="130">
        <v>10</v>
      </c>
      <c r="J11" s="130">
        <v>2</v>
      </c>
      <c r="K11" s="130">
        <f>SUM(I11:J11)</f>
        <v>12</v>
      </c>
      <c r="L11" s="130">
        <f>C11+F11+I11</f>
        <v>10</v>
      </c>
      <c r="M11" s="130">
        <f>D11+G11+J11</f>
        <v>2</v>
      </c>
      <c r="N11" s="130">
        <f>SUM(L11:M11)</f>
        <v>12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</row>
    <row r="12" spans="1:29" ht="15" customHeight="1" x14ac:dyDescent="0.25">
      <c r="A12" s="183"/>
      <c r="B12" s="194"/>
      <c r="C12" s="227"/>
      <c r="D12" s="227"/>
      <c r="E12" s="227"/>
      <c r="F12" s="227"/>
      <c r="G12" s="227"/>
      <c r="H12" s="227"/>
      <c r="I12" s="227"/>
      <c r="J12" s="227"/>
      <c r="K12" s="292"/>
      <c r="L12" s="292"/>
      <c r="M12" s="227"/>
      <c r="N12" s="225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</row>
    <row r="13" spans="1:29" ht="15" customHeight="1" x14ac:dyDescent="0.25">
      <c r="A13" s="239">
        <v>1</v>
      </c>
      <c r="B13" s="223" t="s">
        <v>611</v>
      </c>
      <c r="C13" s="265">
        <v>0</v>
      </c>
      <c r="D13" s="265">
        <v>0</v>
      </c>
      <c r="E13" s="265">
        <f>SUM(C13:D13)</f>
        <v>0</v>
      </c>
      <c r="F13" s="265"/>
      <c r="G13" s="265"/>
      <c r="H13" s="265">
        <f>SUM(F13:G13)</f>
        <v>0</v>
      </c>
      <c r="I13" s="265"/>
      <c r="J13" s="265"/>
      <c r="K13" s="293">
        <f>SUM(I13:J13)</f>
        <v>0</v>
      </c>
      <c r="L13" s="293">
        <f>C13+F13+I13</f>
        <v>0</v>
      </c>
      <c r="M13" s="265">
        <f>D13+G13+J13</f>
        <v>0</v>
      </c>
      <c r="N13" s="240">
        <f>SUM(L13:M13)</f>
        <v>0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</row>
    <row r="14" spans="1:29" ht="15" customHeight="1" x14ac:dyDescent="0.25">
      <c r="A14" s="226" t="s">
        <v>395</v>
      </c>
      <c r="B14" s="194" t="s">
        <v>612</v>
      </c>
      <c r="C14" s="227">
        <v>0</v>
      </c>
      <c r="D14" s="227">
        <v>0</v>
      </c>
      <c r="E14" s="227">
        <f>SUM(C14:D14)</f>
        <v>0</v>
      </c>
      <c r="F14" s="227"/>
      <c r="G14" s="227"/>
      <c r="H14" s="227">
        <f>SUM(F14:G14)</f>
        <v>0</v>
      </c>
      <c r="I14" s="227"/>
      <c r="J14" s="227"/>
      <c r="K14" s="292">
        <f>SUM(I14:J14)</f>
        <v>0</v>
      </c>
      <c r="L14" s="292">
        <f>C14+F14+I14</f>
        <v>0</v>
      </c>
      <c r="M14" s="227">
        <f>D14+G14+J14</f>
        <v>0</v>
      </c>
      <c r="N14" s="225">
        <f>SUM(L14:M14)</f>
        <v>0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</row>
    <row r="15" spans="1:29" ht="15" customHeight="1" x14ac:dyDescent="0.25">
      <c r="A15" s="226"/>
      <c r="B15" s="194" t="s">
        <v>643</v>
      </c>
      <c r="C15" s="227"/>
      <c r="D15" s="227"/>
      <c r="E15" s="227"/>
      <c r="F15" s="227"/>
      <c r="G15" s="227"/>
      <c r="H15" s="227"/>
      <c r="I15" s="227"/>
      <c r="J15" s="227"/>
      <c r="K15" s="292"/>
      <c r="L15" s="292"/>
      <c r="M15" s="227"/>
      <c r="N15" s="225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</row>
    <row r="16" spans="1:29" ht="15" customHeight="1" x14ac:dyDescent="0.25">
      <c r="A16" s="294"/>
      <c r="B16" s="197" t="s">
        <v>644</v>
      </c>
      <c r="C16" s="295"/>
      <c r="D16" s="295"/>
      <c r="E16" s="295"/>
      <c r="F16" s="295"/>
      <c r="G16" s="295"/>
      <c r="H16" s="295"/>
      <c r="I16" s="295"/>
      <c r="J16" s="295"/>
      <c r="K16" s="296"/>
      <c r="L16" s="296"/>
      <c r="M16" s="295"/>
      <c r="N16" s="297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</row>
    <row r="17" spans="1:29" ht="15" customHeight="1" x14ac:dyDescent="0.25">
      <c r="A17" s="189" t="s">
        <v>614</v>
      </c>
      <c r="B17" s="117"/>
      <c r="C17" s="295"/>
      <c r="D17" s="295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</row>
    <row r="18" spans="1:29" ht="15" customHeight="1" x14ac:dyDescent="0.25">
      <c r="A18" s="173" t="s">
        <v>656</v>
      </c>
      <c r="B18" s="194"/>
      <c r="C18" s="295"/>
      <c r="D18" s="295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</row>
    <row r="19" spans="1:29" ht="15" customHeight="1" x14ac:dyDescent="0.25">
      <c r="A19" s="189" t="s">
        <v>657</v>
      </c>
      <c r="B19" s="117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</row>
    <row r="20" spans="1:29" ht="15" customHeight="1" x14ac:dyDescent="0.25">
      <c r="A20" s="257" t="s">
        <v>597</v>
      </c>
      <c r="B20" s="257"/>
      <c r="C20" s="298"/>
      <c r="D20" s="298"/>
      <c r="E20" s="298">
        <f>SUM(C20:D20)</f>
        <v>0</v>
      </c>
      <c r="F20" s="298"/>
      <c r="G20" s="298"/>
      <c r="H20" s="298">
        <f>SUM(F20:G20)</f>
        <v>0</v>
      </c>
      <c r="I20" s="298"/>
      <c r="J20" s="298"/>
      <c r="K20" s="298">
        <f>SUM(I20:J20)</f>
        <v>0</v>
      </c>
      <c r="L20" s="298">
        <f>C20+F20+I20</f>
        <v>0</v>
      </c>
      <c r="M20" s="298">
        <f>D20+G20+J20</f>
        <v>0</v>
      </c>
      <c r="N20" s="298">
        <f>SUM(L20:M20)</f>
        <v>0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</row>
    <row r="21" spans="1:29" ht="1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</row>
    <row r="22" spans="1:29" ht="15" customHeight="1" x14ac:dyDescent="0.25">
      <c r="A22" s="650" t="s">
        <v>1351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</row>
    <row r="23" spans="1:29" ht="15" customHeight="1" x14ac:dyDescent="0.25">
      <c r="A23" s="121" t="s">
        <v>658</v>
      </c>
      <c r="B23" s="121"/>
      <c r="C23" s="121"/>
      <c r="D23" s="121"/>
      <c r="E23" s="121"/>
      <c r="F23" s="121"/>
      <c r="G23" s="121"/>
      <c r="H23" s="121"/>
      <c r="I23" s="121"/>
      <c r="J23" s="121"/>
      <c r="K23" s="121"/>
      <c r="L23" s="121"/>
      <c r="M23" s="121"/>
      <c r="N23" s="121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</row>
    <row r="24" spans="1:29" ht="1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</row>
    <row r="25" spans="1:29" ht="1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9.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9.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</row>
    <row r="42" spans="1:29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</row>
    <row r="43" spans="1:29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</row>
    <row r="211" spans="1:29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</row>
    <row r="212" spans="1:29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</row>
    <row r="213" spans="1:29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</row>
    <row r="214" spans="1:29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</row>
    <row r="215" spans="1:29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</row>
    <row r="216" spans="1:29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</row>
    <row r="217" spans="1:29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</row>
    <row r="218" spans="1:29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</row>
    <row r="219" spans="1:29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</row>
    <row r="220" spans="1:29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</row>
    <row r="221" spans="1:29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</row>
    <row r="222" spans="1:29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</row>
    <row r="223" spans="1:29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</row>
    <row r="224" spans="1:29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8">
    <mergeCell ref="A3:N3"/>
    <mergeCell ref="A7:A9"/>
    <mergeCell ref="B7:B9"/>
    <mergeCell ref="C7:K7"/>
    <mergeCell ref="L7:N8"/>
    <mergeCell ref="C8:E8"/>
    <mergeCell ref="F8:H8"/>
    <mergeCell ref="I8:K8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8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A25" sqref="A25"/>
    </sheetView>
  </sheetViews>
  <sheetFormatPr defaultColWidth="14.42578125" defaultRowHeight="15" x14ac:dyDescent="0.25"/>
  <cols>
    <col min="1" max="1" width="4.42578125" customWidth="1"/>
    <col min="2" max="2" width="19.7109375" customWidth="1"/>
    <col min="3" max="3" width="17.5703125" customWidth="1"/>
    <col min="4" max="5" width="15.28515625" customWidth="1"/>
    <col min="6" max="6" width="16.140625" customWidth="1"/>
    <col min="7" max="7" width="15.28515625" customWidth="1"/>
    <col min="8" max="8" width="16.42578125" customWidth="1"/>
    <col min="9" max="9" width="16" customWidth="1"/>
    <col min="10" max="10" width="15.28515625" customWidth="1"/>
    <col min="11" max="26" width="9.28515625" customWidth="1"/>
  </cols>
  <sheetData>
    <row r="1" spans="1:26" ht="15.75" x14ac:dyDescent="0.25">
      <c r="A1" s="101" t="s">
        <v>321</v>
      </c>
      <c r="B1" s="102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322</v>
      </c>
      <c r="B3" s="705"/>
      <c r="C3" s="705"/>
      <c r="D3" s="705"/>
      <c r="E3" s="705"/>
      <c r="F3" s="705"/>
      <c r="G3" s="705"/>
      <c r="H3" s="705"/>
      <c r="I3" s="705"/>
      <c r="J3" s="7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705" t="s">
        <v>323</v>
      </c>
      <c r="B4" s="705"/>
      <c r="C4" s="705"/>
      <c r="D4" s="705"/>
      <c r="E4" s="705"/>
      <c r="F4" s="705"/>
      <c r="G4" s="705"/>
      <c r="H4" s="705"/>
      <c r="I4" s="705"/>
      <c r="J4" s="705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3"/>
      <c r="B5" s="102"/>
      <c r="C5" s="102"/>
      <c r="D5" s="102"/>
      <c r="E5" s="104" t="s">
        <v>1</v>
      </c>
      <c r="F5" s="101" t="str">
        <f>Resume!D2</f>
        <v>KARANGANYAR</v>
      </c>
      <c r="G5" s="105"/>
      <c r="H5" s="105"/>
      <c r="I5" s="105"/>
      <c r="J5" s="105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15.75" x14ac:dyDescent="0.25">
      <c r="A6" s="103"/>
      <c r="B6" s="102"/>
      <c r="C6" s="102"/>
      <c r="D6" s="102"/>
      <c r="E6" s="104" t="s">
        <v>3</v>
      </c>
      <c r="F6" s="101">
        <f>Resume!D3</f>
        <v>2024</v>
      </c>
      <c r="G6" s="105"/>
      <c r="H6" s="105"/>
      <c r="I6" s="105"/>
      <c r="J6" s="105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x14ac:dyDescent="0.2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06" t="s">
        <v>4</v>
      </c>
      <c r="B8" s="706" t="s">
        <v>324</v>
      </c>
      <c r="C8" s="106" t="s">
        <v>325</v>
      </c>
      <c r="D8" s="706" t="s">
        <v>326</v>
      </c>
      <c r="E8" s="706"/>
      <c r="F8" s="706"/>
      <c r="G8" s="707" t="s">
        <v>327</v>
      </c>
      <c r="H8" s="106" t="s">
        <v>326</v>
      </c>
      <c r="I8" s="106" t="s">
        <v>328</v>
      </c>
      <c r="J8" s="106" t="s">
        <v>329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2.25" customHeight="1" x14ac:dyDescent="0.25">
      <c r="A9" s="706"/>
      <c r="B9" s="706"/>
      <c r="C9" s="106" t="s">
        <v>330</v>
      </c>
      <c r="D9" s="706" t="s">
        <v>331</v>
      </c>
      <c r="E9" s="706" t="s">
        <v>332</v>
      </c>
      <c r="F9" s="707" t="s">
        <v>333</v>
      </c>
      <c r="G9" s="707"/>
      <c r="H9" s="106" t="s">
        <v>334</v>
      </c>
      <c r="I9" s="106" t="s">
        <v>335</v>
      </c>
      <c r="J9" s="106" t="s">
        <v>336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8.75" x14ac:dyDescent="0.25">
      <c r="A10" s="706"/>
      <c r="B10" s="706"/>
      <c r="C10" s="106" t="s">
        <v>337</v>
      </c>
      <c r="D10" s="706"/>
      <c r="E10" s="706"/>
      <c r="F10" s="706"/>
      <c r="G10" s="706"/>
      <c r="H10" s="106" t="s">
        <v>338</v>
      </c>
      <c r="I10" s="106" t="s">
        <v>338</v>
      </c>
      <c r="J10" s="108" t="s">
        <v>339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2" customHeight="1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5.75" x14ac:dyDescent="0.25">
      <c r="A12" s="111">
        <v>1</v>
      </c>
      <c r="B12" s="112" t="s">
        <v>340</v>
      </c>
      <c r="C12" s="113">
        <v>3.8</v>
      </c>
      <c r="D12" s="113">
        <v>1</v>
      </c>
      <c r="E12" s="113">
        <v>0</v>
      </c>
      <c r="F12" s="111">
        <f t="shared" ref="F12:F24" si="0">E12+D12</f>
        <v>1</v>
      </c>
      <c r="G12" s="649">
        <v>2880</v>
      </c>
      <c r="H12" s="114">
        <v>774</v>
      </c>
      <c r="I12" s="115">
        <f t="shared" ref="I12:I24" si="1">G12/H12</f>
        <v>3.7209302325581395</v>
      </c>
      <c r="J12" s="115">
        <f t="shared" ref="J12:J24" si="2">G12/C12</f>
        <v>757.89473684210532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2</v>
      </c>
      <c r="B13" s="112" t="s">
        <v>341</v>
      </c>
      <c r="C13" s="113">
        <v>4.0999999999999996</v>
      </c>
      <c r="D13" s="113">
        <v>1</v>
      </c>
      <c r="E13" s="113">
        <v>0</v>
      </c>
      <c r="F13" s="111">
        <f t="shared" si="0"/>
        <v>1</v>
      </c>
      <c r="G13" s="649">
        <v>3275</v>
      </c>
      <c r="H13" s="114">
        <v>882</v>
      </c>
      <c r="I13" s="115">
        <f t="shared" si="1"/>
        <v>3.7131519274376417</v>
      </c>
      <c r="J13" s="115">
        <f t="shared" si="2"/>
        <v>798.78048780487813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3</v>
      </c>
      <c r="B14" s="112" t="s">
        <v>342</v>
      </c>
      <c r="C14" s="113">
        <v>3.5</v>
      </c>
      <c r="D14" s="113">
        <v>1</v>
      </c>
      <c r="E14" s="113">
        <v>0</v>
      </c>
      <c r="F14" s="111">
        <f t="shared" si="0"/>
        <v>1</v>
      </c>
      <c r="G14" s="649">
        <v>2943</v>
      </c>
      <c r="H14" s="114">
        <v>833</v>
      </c>
      <c r="I14" s="115">
        <f t="shared" si="1"/>
        <v>3.533013205282113</v>
      </c>
      <c r="J14" s="115">
        <f t="shared" si="2"/>
        <v>840.85714285714289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4</v>
      </c>
      <c r="B15" s="112" t="s">
        <v>343</v>
      </c>
      <c r="C15" s="113">
        <v>3.8</v>
      </c>
      <c r="D15" s="113">
        <v>1</v>
      </c>
      <c r="E15" s="113">
        <v>0</v>
      </c>
      <c r="F15" s="111">
        <f t="shared" si="0"/>
        <v>1</v>
      </c>
      <c r="G15" s="649">
        <v>2887</v>
      </c>
      <c r="H15" s="114">
        <v>806</v>
      </c>
      <c r="I15" s="115">
        <f t="shared" si="1"/>
        <v>3.5818858560794045</v>
      </c>
      <c r="J15" s="115">
        <f t="shared" si="2"/>
        <v>759.73684210526324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5</v>
      </c>
      <c r="B16" s="112" t="s">
        <v>344</v>
      </c>
      <c r="C16" s="113">
        <v>4</v>
      </c>
      <c r="D16" s="113">
        <v>1</v>
      </c>
      <c r="E16" s="113">
        <v>0</v>
      </c>
      <c r="F16" s="111">
        <f t="shared" si="0"/>
        <v>1</v>
      </c>
      <c r="G16" s="649">
        <v>3103</v>
      </c>
      <c r="H16" s="114">
        <v>880</v>
      </c>
      <c r="I16" s="115">
        <f t="shared" si="1"/>
        <v>3.5261363636363638</v>
      </c>
      <c r="J16" s="115">
        <f t="shared" si="2"/>
        <v>775.75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6</v>
      </c>
      <c r="B17" s="112" t="s">
        <v>345</v>
      </c>
      <c r="C17" s="113">
        <v>4.2</v>
      </c>
      <c r="D17" s="113">
        <v>1</v>
      </c>
      <c r="E17" s="113">
        <v>0</v>
      </c>
      <c r="F17" s="111">
        <f t="shared" si="0"/>
        <v>1</v>
      </c>
      <c r="G17" s="649">
        <v>3803</v>
      </c>
      <c r="H17" s="114">
        <v>1070</v>
      </c>
      <c r="I17" s="115">
        <f t="shared" si="1"/>
        <v>3.5542056074766357</v>
      </c>
      <c r="J17" s="115">
        <f t="shared" si="2"/>
        <v>905.47619047619048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7</v>
      </c>
      <c r="B18" s="112" t="s">
        <v>346</v>
      </c>
      <c r="C18" s="113">
        <v>5.8</v>
      </c>
      <c r="D18" s="113">
        <v>1</v>
      </c>
      <c r="E18" s="113">
        <v>0</v>
      </c>
      <c r="F18" s="111">
        <f t="shared" si="0"/>
        <v>1</v>
      </c>
      <c r="G18" s="649">
        <v>4245</v>
      </c>
      <c r="H18" s="114">
        <v>1145</v>
      </c>
      <c r="I18" s="115">
        <f t="shared" si="1"/>
        <v>3.7074235807860263</v>
      </c>
      <c r="J18" s="115">
        <f t="shared" si="2"/>
        <v>731.89655172413791</v>
      </c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8</v>
      </c>
      <c r="B19" s="112" t="s">
        <v>347</v>
      </c>
      <c r="C19" s="113">
        <v>4.8</v>
      </c>
      <c r="D19" s="113">
        <v>1</v>
      </c>
      <c r="E19" s="113">
        <v>0</v>
      </c>
      <c r="F19" s="111">
        <f t="shared" si="0"/>
        <v>1</v>
      </c>
      <c r="G19" s="649">
        <v>3134</v>
      </c>
      <c r="H19" s="114">
        <v>818</v>
      </c>
      <c r="I19" s="115">
        <f t="shared" si="1"/>
        <v>3.8312958435207825</v>
      </c>
      <c r="J19" s="115">
        <f t="shared" si="2"/>
        <v>652.91666666666674</v>
      </c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9</v>
      </c>
      <c r="B20" s="112" t="s">
        <v>348</v>
      </c>
      <c r="C20" s="113">
        <v>5.3</v>
      </c>
      <c r="D20" s="113">
        <v>1</v>
      </c>
      <c r="E20" s="113">
        <v>0</v>
      </c>
      <c r="F20" s="111">
        <f t="shared" si="0"/>
        <v>1</v>
      </c>
      <c r="G20" s="649">
        <v>3265</v>
      </c>
      <c r="H20" s="114">
        <v>882</v>
      </c>
      <c r="I20" s="115">
        <f t="shared" si="1"/>
        <v>3.701814058956916</v>
      </c>
      <c r="J20" s="115">
        <f t="shared" si="2"/>
        <v>616.03773584905662</v>
      </c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12" t="s">
        <v>349</v>
      </c>
      <c r="C21" s="113">
        <v>6</v>
      </c>
      <c r="D21" s="113">
        <v>1</v>
      </c>
      <c r="E21" s="113">
        <v>0</v>
      </c>
      <c r="F21" s="111">
        <f t="shared" si="0"/>
        <v>1</v>
      </c>
      <c r="G21" s="649">
        <v>6273</v>
      </c>
      <c r="H21" s="114">
        <v>1658</v>
      </c>
      <c r="I21" s="115">
        <f t="shared" si="1"/>
        <v>3.7834740651387215</v>
      </c>
      <c r="J21" s="115">
        <f t="shared" si="2"/>
        <v>1045.5</v>
      </c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12" t="s">
        <v>350</v>
      </c>
      <c r="C22" s="113">
        <v>5.2</v>
      </c>
      <c r="D22" s="113">
        <v>1</v>
      </c>
      <c r="E22" s="113">
        <v>0</v>
      </c>
      <c r="F22" s="111">
        <f t="shared" si="0"/>
        <v>1</v>
      </c>
      <c r="G22" s="649">
        <v>4881</v>
      </c>
      <c r="H22" s="114">
        <v>1271</v>
      </c>
      <c r="I22" s="115">
        <f t="shared" si="1"/>
        <v>3.8402832415420929</v>
      </c>
      <c r="J22" s="115">
        <f t="shared" si="2"/>
        <v>938.65384615384608</v>
      </c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12" t="s">
        <v>351</v>
      </c>
      <c r="C23" s="113">
        <v>5.3</v>
      </c>
      <c r="D23" s="113">
        <v>1</v>
      </c>
      <c r="E23" s="113">
        <v>0</v>
      </c>
      <c r="F23" s="111">
        <f t="shared" si="0"/>
        <v>1</v>
      </c>
      <c r="G23" s="649">
        <v>4215</v>
      </c>
      <c r="H23" s="114">
        <v>1151</v>
      </c>
      <c r="I23" s="115">
        <f t="shared" si="1"/>
        <v>3.6620330147697655</v>
      </c>
      <c r="J23" s="115">
        <f t="shared" si="2"/>
        <v>795.28301886792451</v>
      </c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16" t="s">
        <v>1</v>
      </c>
      <c r="B24" s="117"/>
      <c r="C24" s="118">
        <f>SUM(C12:C23)</f>
        <v>55.8</v>
      </c>
      <c r="D24" s="119">
        <f>SUM(D12:D23)</f>
        <v>12</v>
      </c>
      <c r="E24" s="119">
        <f>SUM(E13:E23)</f>
        <v>0</v>
      </c>
      <c r="F24" s="119">
        <f t="shared" si="0"/>
        <v>12</v>
      </c>
      <c r="G24" s="118">
        <f>SUM(G12:G23)</f>
        <v>44904</v>
      </c>
      <c r="H24" s="118">
        <f>SUM(H12:H23)</f>
        <v>12170</v>
      </c>
      <c r="I24" s="120">
        <f t="shared" si="1"/>
        <v>3.6897288414133116</v>
      </c>
      <c r="J24" s="120">
        <f t="shared" si="2"/>
        <v>804.73118279569894</v>
      </c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650" t="s">
        <v>1345</v>
      </c>
      <c r="B25" s="651"/>
      <c r="C25" s="651"/>
      <c r="D25" s="651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21"/>
      <c r="B26" s="121"/>
      <c r="C26" s="121"/>
      <c r="D26" s="121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21"/>
      <c r="B27" s="121"/>
      <c r="C27" s="121"/>
      <c r="D27" s="121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25"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25"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25"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25"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9">
    <mergeCell ref="A3:J3"/>
    <mergeCell ref="A4:J4"/>
    <mergeCell ref="A8:A10"/>
    <mergeCell ref="B8:B10"/>
    <mergeCell ref="D8:F8"/>
    <mergeCell ref="G8:G10"/>
    <mergeCell ref="D9:D10"/>
    <mergeCell ref="E9:E10"/>
    <mergeCell ref="F9:F10"/>
  </mergeCells>
  <printOptions horizontalCentered="1"/>
  <pageMargins left="1" right="0.9" top="1.1499999999999999" bottom="0.9" header="0.51180555555555496" footer="0.51180555555555496"/>
  <pageSetup paperSize="9" firstPageNumber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pageSetUpPr fitToPage="1"/>
  </sheetPr>
  <dimension ref="A1:Z1000"/>
  <sheetViews>
    <sheetView zoomScaleNormal="100" workbookViewId="0">
      <selection activeCell="A21" sqref="A21"/>
    </sheetView>
  </sheetViews>
  <sheetFormatPr defaultColWidth="14.42578125" defaultRowHeight="15" x14ac:dyDescent="0.25"/>
  <cols>
    <col min="1" max="1" width="4.42578125" customWidth="1"/>
    <col min="2" max="2" width="39.7109375" customWidth="1"/>
    <col min="3" max="3" width="24.28515625" customWidth="1"/>
    <col min="4" max="4" width="21" customWidth="1"/>
    <col min="5" max="7" width="9.28515625" customWidth="1"/>
    <col min="8" max="8" width="11.85546875" customWidth="1"/>
    <col min="9" max="24" width="9.28515625" customWidth="1"/>
  </cols>
  <sheetData>
    <row r="1" spans="1:26" ht="15.75" x14ac:dyDescent="0.25">
      <c r="A1" s="101" t="s">
        <v>659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299"/>
      <c r="B2" s="142"/>
      <c r="C2" s="142"/>
      <c r="D2" s="142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660</v>
      </c>
      <c r="B3" s="705"/>
      <c r="C3" s="705"/>
      <c r="D3" s="705"/>
      <c r="E3" s="103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22" t="str">
        <f>'1'!E5</f>
        <v>KABUPATEN/KOTA</v>
      </c>
      <c r="C4" s="101" t="str">
        <f>'1'!$F$5</f>
        <v>KARANGANYAR</v>
      </c>
      <c r="D4" s="102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22" t="str">
        <f>'1'!E6</f>
        <v>TAHUN</v>
      </c>
      <c r="C5" s="101">
        <f>'1'!$F$6</f>
        <v>2024</v>
      </c>
      <c r="D5" s="102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7.25" customHeight="1" x14ac:dyDescent="0.25">
      <c r="A7" s="735" t="s">
        <v>4</v>
      </c>
      <c r="B7" s="731" t="s">
        <v>661</v>
      </c>
      <c r="C7" s="738" t="s">
        <v>662</v>
      </c>
      <c r="D7" s="738"/>
      <c r="E7" s="17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.75" customHeight="1" x14ac:dyDescent="0.25">
      <c r="A8" s="735"/>
      <c r="B8" s="735"/>
      <c r="C8" s="125" t="s">
        <v>326</v>
      </c>
      <c r="D8" s="125" t="s">
        <v>29</v>
      </c>
      <c r="E8" s="17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26">
        <v>1</v>
      </c>
      <c r="B9" s="126">
        <v>2</v>
      </c>
      <c r="C9" s="126">
        <v>3</v>
      </c>
      <c r="D9" s="126">
        <v>4</v>
      </c>
      <c r="E9" s="175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30" customHeight="1" x14ac:dyDescent="0.25">
      <c r="A10" s="737" t="s">
        <v>663</v>
      </c>
      <c r="B10" s="737"/>
      <c r="C10" s="737"/>
      <c r="D10" s="737"/>
      <c r="E10" s="10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33.75" customHeight="1" x14ac:dyDescent="0.25">
      <c r="A11" s="111">
        <v>1</v>
      </c>
      <c r="B11" s="190" t="s">
        <v>664</v>
      </c>
      <c r="C11" s="300"/>
      <c r="D11" s="301">
        <f>C11/'2'!$E$26</f>
        <v>0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33.75" customHeight="1" x14ac:dyDescent="0.25">
      <c r="A12" s="111">
        <v>2</v>
      </c>
      <c r="B12" s="190" t="s">
        <v>665</v>
      </c>
      <c r="C12" s="300"/>
      <c r="D12" s="301">
        <f>C12/'2'!$E$26</f>
        <v>0</v>
      </c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33.75" customHeight="1" x14ac:dyDescent="0.25">
      <c r="A13" s="736" t="s">
        <v>666</v>
      </c>
      <c r="B13" s="736"/>
      <c r="C13" s="176">
        <v>23410</v>
      </c>
      <c r="D13" s="301">
        <f>C13/'2'!$E$26</f>
        <v>0.52133440228042049</v>
      </c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33.75" customHeight="1" x14ac:dyDescent="0.25">
      <c r="A14" s="737" t="s">
        <v>667</v>
      </c>
      <c r="B14" s="737"/>
      <c r="C14" s="737"/>
      <c r="D14" s="737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33.75" customHeight="1" x14ac:dyDescent="0.25">
      <c r="A15" s="111">
        <v>1</v>
      </c>
      <c r="B15" s="190" t="s">
        <v>668</v>
      </c>
      <c r="C15" s="300"/>
      <c r="D15" s="301">
        <f>C15/'2'!$E$26</f>
        <v>0</v>
      </c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33.75" customHeight="1" x14ac:dyDescent="0.25">
      <c r="A16" s="111">
        <v>2</v>
      </c>
      <c r="B16" s="302" t="s">
        <v>669</v>
      </c>
      <c r="C16" s="300"/>
      <c r="D16" s="301">
        <f>C16/'2'!$E$26</f>
        <v>0</v>
      </c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33.75" customHeight="1" x14ac:dyDescent="0.25">
      <c r="A17" s="111">
        <v>3</v>
      </c>
      <c r="B17" s="302" t="s">
        <v>670</v>
      </c>
      <c r="C17" s="300"/>
      <c r="D17" s="301">
        <f>C17/'2'!$E$26</f>
        <v>0</v>
      </c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33.75" customHeight="1" x14ac:dyDescent="0.25">
      <c r="A18" s="736" t="s">
        <v>671</v>
      </c>
      <c r="B18" s="736"/>
      <c r="C18" s="176">
        <v>6169</v>
      </c>
      <c r="D18" s="301">
        <f>C18/'2'!$E$26</f>
        <v>0.13738197042579725</v>
      </c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33.75" customHeight="1" x14ac:dyDescent="0.25">
      <c r="A19" s="257" t="s">
        <v>672</v>
      </c>
      <c r="B19" s="303"/>
      <c r="C19" s="200">
        <f>SUM(C13,C18)+J12</f>
        <v>29579</v>
      </c>
      <c r="D19" s="301">
        <f>C19/'2'!$E$26</f>
        <v>0.65871637270621775</v>
      </c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03"/>
      <c r="B20" s="142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650" t="s">
        <v>1352</v>
      </c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3:B13"/>
    <mergeCell ref="A14:D14"/>
    <mergeCell ref="A18:B18"/>
    <mergeCell ref="A3:D3"/>
    <mergeCell ref="A7:A8"/>
    <mergeCell ref="B7:B8"/>
    <mergeCell ref="C7:D7"/>
    <mergeCell ref="A10:D10"/>
  </mergeCells>
  <printOptions horizontalCentered="1"/>
  <pageMargins left="0.78749999999999998" right="0.78749999999999998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E40" sqref="E40"/>
    </sheetView>
  </sheetViews>
  <sheetFormatPr defaultColWidth="14.42578125" defaultRowHeight="15" x14ac:dyDescent="0.25"/>
  <cols>
    <col min="1" max="1" width="5.7109375" customWidth="1"/>
    <col min="2" max="2" width="40.7109375" customWidth="1"/>
    <col min="3" max="3" width="27.42578125" customWidth="1"/>
    <col min="4" max="4" width="20.42578125" customWidth="1"/>
    <col min="5" max="5" width="17" customWidth="1"/>
    <col min="6" max="6" width="24.28515625" customWidth="1"/>
    <col min="7" max="7" width="20.7109375" customWidth="1"/>
    <col min="8" max="8" width="23.7109375" customWidth="1"/>
    <col min="9" max="9" width="9.28515625" customWidth="1"/>
    <col min="10" max="10" width="15.7109375" customWidth="1"/>
    <col min="11" max="24" width="9.28515625" customWidth="1"/>
  </cols>
  <sheetData>
    <row r="1" spans="1:26" ht="15.75" x14ac:dyDescent="0.25">
      <c r="A1" s="101" t="s">
        <v>673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674</v>
      </c>
      <c r="B3" s="705"/>
      <c r="C3" s="705"/>
      <c r="D3" s="705"/>
      <c r="E3" s="103"/>
      <c r="F3" s="103"/>
      <c r="G3" s="142"/>
      <c r="H3" s="142"/>
      <c r="I3" s="142"/>
      <c r="J3" s="142"/>
      <c r="K3" s="142"/>
      <c r="L3" s="142"/>
      <c r="M3" s="142"/>
      <c r="N3" s="142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22" t="str">
        <f>'1'!E5</f>
        <v>KABUPATEN/KOTA</v>
      </c>
      <c r="C4" s="101" t="str">
        <f>'1'!$F$5</f>
        <v>KARANGANYAR</v>
      </c>
      <c r="D4" s="102"/>
      <c r="E4" s="103"/>
      <c r="F4" s="103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22" t="str">
        <f>'1'!E6</f>
        <v>TAHUN</v>
      </c>
      <c r="C5" s="101">
        <f>'1'!$F$6</f>
        <v>2024</v>
      </c>
      <c r="D5" s="105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40" t="s">
        <v>4</v>
      </c>
      <c r="B7" s="740" t="s">
        <v>675</v>
      </c>
      <c r="C7" s="740" t="s">
        <v>674</v>
      </c>
      <c r="D7" s="740"/>
      <c r="E7" s="17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9.5" customHeight="1" x14ac:dyDescent="0.25">
      <c r="A8" s="740"/>
      <c r="B8" s="740"/>
      <c r="C8" s="168" t="s">
        <v>676</v>
      </c>
      <c r="D8" s="168" t="s">
        <v>29</v>
      </c>
      <c r="E8" s="17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109">
        <v>3</v>
      </c>
      <c r="D9" s="109">
        <v>4</v>
      </c>
      <c r="E9" s="175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x14ac:dyDescent="0.25">
      <c r="A10" s="239"/>
      <c r="B10" s="304"/>
      <c r="C10" s="226"/>
      <c r="D10" s="286"/>
      <c r="E10" s="173"/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24.75" customHeight="1" x14ac:dyDescent="0.25">
      <c r="A11" s="226"/>
      <c r="B11" s="305" t="s">
        <v>677</v>
      </c>
      <c r="C11" s="194"/>
      <c r="D11" s="286"/>
      <c r="E11" s="17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226"/>
      <c r="B12" s="305"/>
      <c r="C12" s="194"/>
      <c r="D12" s="286"/>
      <c r="E12" s="17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226">
        <v>1</v>
      </c>
      <c r="B13" s="173" t="s">
        <v>678</v>
      </c>
      <c r="C13" s="306">
        <f>C14+C15+C16+C17</f>
        <v>3658291440</v>
      </c>
      <c r="D13" s="307">
        <f>C13/C$34*100</f>
        <v>100</v>
      </c>
      <c r="E13" s="17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226"/>
      <c r="B14" s="173" t="s">
        <v>679</v>
      </c>
      <c r="C14" s="306">
        <v>2454144440</v>
      </c>
      <c r="D14" s="308"/>
      <c r="E14" s="309"/>
      <c r="F14" s="309"/>
      <c r="G14" s="309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226"/>
      <c r="B15" s="173" t="s">
        <v>680</v>
      </c>
      <c r="C15" s="306">
        <v>220856000</v>
      </c>
      <c r="D15" s="308"/>
      <c r="E15" s="17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226"/>
      <c r="B16" s="194" t="s">
        <v>681</v>
      </c>
      <c r="C16" s="306">
        <v>0</v>
      </c>
      <c r="D16" s="308"/>
      <c r="E16" s="17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226"/>
      <c r="B17" s="194" t="s">
        <v>682</v>
      </c>
      <c r="C17" s="306">
        <v>983291000</v>
      </c>
      <c r="D17" s="308"/>
      <c r="E17" s="173"/>
      <c r="L17" s="103"/>
      <c r="M17" s="103"/>
      <c r="N17" s="103"/>
      <c r="O17" s="103"/>
      <c r="P17" s="103"/>
      <c r="Q17" s="103"/>
      <c r="R17" s="103"/>
      <c r="S17" s="103"/>
      <c r="T17" s="310"/>
      <c r="U17" s="103"/>
      <c r="V17" s="310"/>
      <c r="W17" s="103"/>
      <c r="X17" s="103"/>
      <c r="Y17" s="103"/>
      <c r="Z17" s="103"/>
    </row>
    <row r="18" spans="1:26" ht="15" customHeight="1" x14ac:dyDescent="0.25">
      <c r="A18" s="226"/>
      <c r="B18" s="194"/>
      <c r="C18" s="311"/>
      <c r="D18" s="308"/>
      <c r="E18" s="173"/>
      <c r="L18" s="103"/>
      <c r="M18" s="103"/>
      <c r="N18" s="103"/>
      <c r="O18" s="103"/>
      <c r="P18" s="103"/>
      <c r="Q18" s="103"/>
      <c r="R18" s="103"/>
      <c r="S18" s="103"/>
      <c r="T18" s="310"/>
      <c r="U18" s="103"/>
      <c r="V18" s="103"/>
      <c r="W18" s="103"/>
      <c r="X18" s="103"/>
      <c r="Y18" s="103"/>
      <c r="Z18" s="103"/>
    </row>
    <row r="19" spans="1:26" ht="15" customHeight="1" x14ac:dyDescent="0.25">
      <c r="A19" s="226">
        <v>2</v>
      </c>
      <c r="B19" s="194" t="s">
        <v>683</v>
      </c>
      <c r="C19" s="306">
        <f>SUM(C20:C23)</f>
        <v>0</v>
      </c>
      <c r="D19" s="307">
        <f>C19/C$34*100</f>
        <v>0</v>
      </c>
      <c r="E19" s="173"/>
      <c r="F19" s="312"/>
      <c r="L19" s="103"/>
      <c r="M19" s="103"/>
      <c r="N19" s="103"/>
      <c r="O19" s="103"/>
      <c r="P19" s="103"/>
      <c r="Q19" s="103"/>
      <c r="R19" s="103"/>
      <c r="S19" s="103"/>
      <c r="T19" s="310"/>
      <c r="U19" s="103"/>
      <c r="V19" s="103"/>
      <c r="W19" s="103"/>
      <c r="X19" s="103"/>
      <c r="Y19" s="103"/>
      <c r="Z19" s="103"/>
    </row>
    <row r="20" spans="1:26" ht="15" customHeight="1" x14ac:dyDescent="0.25">
      <c r="A20" s="226"/>
      <c r="B20" s="194" t="s">
        <v>679</v>
      </c>
      <c r="C20" s="306">
        <v>0</v>
      </c>
      <c r="D20" s="308"/>
      <c r="E20" s="173"/>
      <c r="F20" s="312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226"/>
      <c r="B21" s="194" t="s">
        <v>680</v>
      </c>
      <c r="C21" s="306">
        <v>0</v>
      </c>
      <c r="D21" s="308"/>
      <c r="E21" s="173"/>
      <c r="F21" s="312"/>
      <c r="L21" s="103"/>
      <c r="M21" s="103"/>
      <c r="N21" s="103"/>
      <c r="O21" s="103"/>
      <c r="P21" s="103"/>
      <c r="Q21" s="103"/>
      <c r="R21" s="103"/>
      <c r="S21" s="103"/>
      <c r="T21" s="310"/>
      <c r="U21" s="103"/>
      <c r="V21" s="103"/>
      <c r="W21" s="103"/>
      <c r="X21" s="103"/>
      <c r="Y21" s="103"/>
      <c r="Z21" s="103"/>
    </row>
    <row r="22" spans="1:26" ht="15" customHeight="1" x14ac:dyDescent="0.25">
      <c r="A22" s="226"/>
      <c r="B22" s="194" t="s">
        <v>681</v>
      </c>
      <c r="C22" s="306">
        <v>0</v>
      </c>
      <c r="D22" s="308"/>
      <c r="E22" s="173"/>
      <c r="F22" s="313"/>
      <c r="L22" s="103"/>
      <c r="M22" s="103"/>
      <c r="N22" s="103"/>
      <c r="O22" s="103"/>
      <c r="P22" s="103"/>
      <c r="Q22" s="103"/>
      <c r="R22" s="103"/>
      <c r="S22" s="103"/>
      <c r="T22" s="310"/>
      <c r="U22" s="103"/>
      <c r="V22" s="103"/>
      <c r="W22" s="103"/>
      <c r="X22" s="103"/>
      <c r="Y22" s="103"/>
      <c r="Z22" s="103"/>
    </row>
    <row r="23" spans="1:26" ht="15" customHeight="1" x14ac:dyDescent="0.25">
      <c r="A23" s="226"/>
      <c r="B23" s="194" t="s">
        <v>682</v>
      </c>
      <c r="C23" s="306">
        <v>0</v>
      </c>
      <c r="D23" s="308"/>
      <c r="E23" s="17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226"/>
      <c r="B24" s="194"/>
      <c r="C24" s="311"/>
      <c r="D24" s="308"/>
      <c r="E24" s="17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310"/>
      <c r="U24" s="103"/>
      <c r="V24" s="103"/>
      <c r="W24" s="103"/>
      <c r="X24" s="103"/>
      <c r="Y24" s="103"/>
      <c r="Z24" s="103"/>
    </row>
    <row r="25" spans="1:26" ht="15" customHeight="1" x14ac:dyDescent="0.25">
      <c r="A25" s="226">
        <v>3</v>
      </c>
      <c r="B25" s="194" t="s">
        <v>684</v>
      </c>
      <c r="C25" s="306">
        <v>0</v>
      </c>
      <c r="D25" s="307">
        <f>C25/C$34*100</f>
        <v>0</v>
      </c>
      <c r="E25" s="17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310"/>
      <c r="U25" s="103"/>
      <c r="V25" s="103"/>
      <c r="W25" s="103"/>
      <c r="X25" s="103"/>
      <c r="Y25" s="103"/>
      <c r="Z25" s="103"/>
    </row>
    <row r="26" spans="1:26" ht="15" customHeight="1" x14ac:dyDescent="0.25">
      <c r="A26" s="226"/>
      <c r="B26" s="194" t="s">
        <v>685</v>
      </c>
      <c r="C26" s="306">
        <v>0</v>
      </c>
      <c r="D26" s="308"/>
      <c r="E26" s="17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226"/>
      <c r="B27" s="194" t="s">
        <v>686</v>
      </c>
      <c r="C27" s="306">
        <v>0</v>
      </c>
      <c r="D27" s="308"/>
      <c r="E27" s="17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226"/>
      <c r="B28" s="194"/>
      <c r="C28" s="311"/>
      <c r="D28" s="308"/>
      <c r="E28" s="17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226">
        <v>4</v>
      </c>
      <c r="B29" s="194" t="s">
        <v>687</v>
      </c>
      <c r="C29" s="306">
        <v>0</v>
      </c>
      <c r="D29" s="307">
        <f>C29/C$34*100</f>
        <v>0</v>
      </c>
      <c r="E29" s="17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" customHeight="1" x14ac:dyDescent="0.25">
      <c r="A30" s="226"/>
      <c r="B30" s="194" t="s">
        <v>688</v>
      </c>
      <c r="C30" s="311"/>
      <c r="D30" s="308"/>
      <c r="E30" s="17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" customHeight="1" x14ac:dyDescent="0.25">
      <c r="A31" s="226"/>
      <c r="B31" s="194"/>
      <c r="C31" s="311"/>
      <c r="D31" s="308"/>
      <c r="E31" s="17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" customHeight="1" x14ac:dyDescent="0.25">
      <c r="A32" s="226">
        <v>5</v>
      </c>
      <c r="B32" s="194" t="s">
        <v>689</v>
      </c>
      <c r="C32" s="306">
        <v>0</v>
      </c>
      <c r="D32" s="307">
        <f>C32/C$34*100</f>
        <v>0</v>
      </c>
      <c r="E32" s="17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" customHeight="1" x14ac:dyDescent="0.25">
      <c r="A33" s="314"/>
      <c r="B33" s="197"/>
      <c r="C33" s="315"/>
      <c r="D33" s="316"/>
      <c r="E33" s="17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741" t="s">
        <v>690</v>
      </c>
      <c r="B34" s="741"/>
      <c r="C34" s="317">
        <f>SUM(C13,C25,C29,C19,C32)</f>
        <v>3658291440</v>
      </c>
      <c r="D34" s="318"/>
      <c r="E34" s="17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725" t="s">
        <v>691</v>
      </c>
      <c r="B35" s="725"/>
      <c r="C35" s="319">
        <v>2811363462957</v>
      </c>
      <c r="D35" s="318"/>
      <c r="E35" s="17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739" t="s">
        <v>692</v>
      </c>
      <c r="B36" s="739"/>
      <c r="C36" s="320"/>
      <c r="D36" s="321">
        <f>C34/C35*100</f>
        <v>0.13012516838189961</v>
      </c>
      <c r="E36" s="17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9.5" customHeight="1" x14ac:dyDescent="0.25">
      <c r="A37" s="720" t="s">
        <v>693</v>
      </c>
      <c r="B37" s="720"/>
      <c r="C37" s="322">
        <f>(C34-C15-C27)/'2'!E27</f>
        <v>72327291.526835337</v>
      </c>
      <c r="D37" s="323"/>
      <c r="E37" s="17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650" t="s">
        <v>1353</v>
      </c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71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324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2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2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2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2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2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35:B35"/>
    <mergeCell ref="A36:B36"/>
    <mergeCell ref="A37:B37"/>
    <mergeCell ref="A3:D3"/>
    <mergeCell ref="A7:A8"/>
    <mergeCell ref="B7:B8"/>
    <mergeCell ref="C7:D7"/>
    <mergeCell ref="A34:B34"/>
  </mergeCells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A27" sqref="A27"/>
    </sheetView>
  </sheetViews>
  <sheetFormatPr defaultColWidth="14.42578125" defaultRowHeight="15" x14ac:dyDescent="0.25"/>
  <cols>
    <col min="1" max="1" width="5.7109375" customWidth="1"/>
    <col min="2" max="2" width="14.42578125" customWidth="1"/>
    <col min="3" max="3" width="16.85546875" customWidth="1"/>
    <col min="4" max="4" width="10.42578125" customWidth="1"/>
    <col min="5" max="5" width="10.85546875" customWidth="1"/>
    <col min="6" max="6" width="13.85546875" customWidth="1"/>
    <col min="7" max="7" width="13" customWidth="1"/>
    <col min="8" max="9" width="13.7109375" customWidth="1"/>
    <col min="10" max="11" width="13.28515625" customWidth="1"/>
    <col min="12" max="12" width="14.5703125" customWidth="1"/>
    <col min="13" max="26" width="9.28515625" customWidth="1"/>
  </cols>
  <sheetData>
    <row r="1" spans="1:26" ht="15.75" x14ac:dyDescent="0.25">
      <c r="A1" s="102" t="s">
        <v>694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 t="s">
        <v>395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695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22" t="str">
        <f>'1'!E5</f>
        <v>KABUPATEN/KOTA</v>
      </c>
      <c r="G4" s="101" t="str">
        <f>'1'!$F$5</f>
        <v>KARANGANYAR</v>
      </c>
      <c r="H4" s="102"/>
      <c r="I4" s="102"/>
      <c r="J4" s="102"/>
      <c r="K4" s="102"/>
      <c r="L4" s="10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22" t="str">
        <f>'1'!E6</f>
        <v>TAHUN</v>
      </c>
      <c r="G5" s="101">
        <f>'1'!$F$6</f>
        <v>2024</v>
      </c>
      <c r="H5" s="102"/>
      <c r="I5" s="102"/>
      <c r="J5" s="102"/>
      <c r="K5" s="122"/>
      <c r="L5" s="122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08" t="s">
        <v>4</v>
      </c>
      <c r="B7" s="708" t="str">
        <f>'12'!B7</f>
        <v>PUSKESMAS</v>
      </c>
      <c r="C7" s="740" t="str">
        <f>'12'!C7</f>
        <v>DESA</v>
      </c>
      <c r="D7" s="708" t="s">
        <v>696</v>
      </c>
      <c r="E7" s="708"/>
      <c r="F7" s="708"/>
      <c r="G7" s="708"/>
      <c r="H7" s="708"/>
      <c r="I7" s="708"/>
      <c r="J7" s="708"/>
      <c r="K7" s="708"/>
      <c r="L7" s="708"/>
      <c r="M7" s="17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21" customHeight="1" x14ac:dyDescent="0.25">
      <c r="A8" s="708"/>
      <c r="B8" s="708"/>
      <c r="C8" s="708"/>
      <c r="D8" s="706" t="s">
        <v>697</v>
      </c>
      <c r="E8" s="706"/>
      <c r="F8" s="706"/>
      <c r="G8" s="706" t="s">
        <v>698</v>
      </c>
      <c r="H8" s="706"/>
      <c r="I8" s="706"/>
      <c r="J8" s="706" t="s">
        <v>699</v>
      </c>
      <c r="K8" s="706"/>
      <c r="L8" s="706"/>
      <c r="M8" s="17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" customHeight="1" x14ac:dyDescent="0.25">
      <c r="A9" s="708"/>
      <c r="B9" s="708"/>
      <c r="C9" s="708"/>
      <c r="D9" s="706" t="s">
        <v>700</v>
      </c>
      <c r="E9" s="707" t="s">
        <v>701</v>
      </c>
      <c r="F9" s="707" t="s">
        <v>702</v>
      </c>
      <c r="G9" s="706" t="s">
        <v>700</v>
      </c>
      <c r="H9" s="707" t="s">
        <v>701</v>
      </c>
      <c r="I9" s="707" t="s">
        <v>702</v>
      </c>
      <c r="J9" s="706" t="s">
        <v>700</v>
      </c>
      <c r="K9" s="707" t="s">
        <v>701</v>
      </c>
      <c r="L9" s="707" t="s">
        <v>702</v>
      </c>
      <c r="M9" s="17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customHeight="1" x14ac:dyDescent="0.25">
      <c r="A10" s="708"/>
      <c r="B10" s="708"/>
      <c r="C10" s="708"/>
      <c r="D10" s="708"/>
      <c r="E10" s="708"/>
      <c r="F10" s="708"/>
      <c r="G10" s="708"/>
      <c r="H10" s="708"/>
      <c r="I10" s="708"/>
      <c r="J10" s="708"/>
      <c r="K10" s="708"/>
      <c r="L10" s="708"/>
      <c r="M10" s="17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109">
        <v>1</v>
      </c>
      <c r="B11" s="109">
        <v>2</v>
      </c>
      <c r="C11" s="221">
        <v>3</v>
      </c>
      <c r="D11" s="109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175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9.5" customHeight="1" x14ac:dyDescent="0.25">
      <c r="A12" s="226">
        <v>1</v>
      </c>
      <c r="B12" s="185" t="s">
        <v>504</v>
      </c>
      <c r="C12" s="111" t="str">
        <f>'12'!C11</f>
        <v>PASEBAN</v>
      </c>
      <c r="D12" s="325">
        <v>19</v>
      </c>
      <c r="E12" s="130">
        <v>0</v>
      </c>
      <c r="F12" s="326">
        <f t="shared" ref="F12:F23" si="0">SUM(D12:E12)</f>
        <v>19</v>
      </c>
      <c r="G12" s="325">
        <v>14</v>
      </c>
      <c r="H12" s="326">
        <v>0</v>
      </c>
      <c r="I12" s="326">
        <f t="shared" ref="I12:I23" si="1">SUM(G12:H12)</f>
        <v>14</v>
      </c>
      <c r="J12" s="326">
        <v>33</v>
      </c>
      <c r="K12" s="326">
        <v>0</v>
      </c>
      <c r="L12" s="326">
        <f t="shared" ref="L12:L23" si="2">SUM(J12:K12)</f>
        <v>33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226">
        <v>2</v>
      </c>
      <c r="B13" s="183"/>
      <c r="C13" s="150" t="str">
        <f>'12'!C12</f>
        <v>LEMAHBANG</v>
      </c>
      <c r="D13" s="325">
        <v>15</v>
      </c>
      <c r="E13" s="130">
        <v>0</v>
      </c>
      <c r="F13" s="326">
        <f t="shared" si="0"/>
        <v>15</v>
      </c>
      <c r="G13" s="325">
        <v>14</v>
      </c>
      <c r="H13" s="326">
        <v>0</v>
      </c>
      <c r="I13" s="326">
        <f t="shared" si="1"/>
        <v>14</v>
      </c>
      <c r="J13" s="326">
        <v>29</v>
      </c>
      <c r="K13" s="326">
        <v>0</v>
      </c>
      <c r="L13" s="326">
        <f t="shared" si="2"/>
        <v>29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226">
        <v>3</v>
      </c>
      <c r="B14" s="183"/>
      <c r="C14" s="150" t="str">
        <f>'12'!C13</f>
        <v>KARANGBANGUN</v>
      </c>
      <c r="D14" s="325">
        <v>18</v>
      </c>
      <c r="E14" s="130">
        <v>0</v>
      </c>
      <c r="F14" s="326">
        <f t="shared" si="0"/>
        <v>18</v>
      </c>
      <c r="G14" s="325">
        <v>19</v>
      </c>
      <c r="H14" s="326">
        <v>0</v>
      </c>
      <c r="I14" s="326">
        <f t="shared" si="1"/>
        <v>19</v>
      </c>
      <c r="J14" s="326">
        <f t="shared" ref="J14:J23" si="3">D14+G14</f>
        <v>37</v>
      </c>
      <c r="K14" s="326">
        <v>0</v>
      </c>
      <c r="L14" s="326">
        <f t="shared" si="2"/>
        <v>37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226">
        <v>4</v>
      </c>
      <c r="B15" s="183"/>
      <c r="C15" s="150" t="str">
        <f>'12'!C14</f>
        <v>PLOSO</v>
      </c>
      <c r="D15" s="325">
        <v>16</v>
      </c>
      <c r="E15" s="130">
        <v>1</v>
      </c>
      <c r="F15" s="326">
        <f t="shared" si="0"/>
        <v>17</v>
      </c>
      <c r="G15" s="325">
        <v>16</v>
      </c>
      <c r="H15" s="326">
        <v>0</v>
      </c>
      <c r="I15" s="326">
        <f t="shared" si="1"/>
        <v>16</v>
      </c>
      <c r="J15" s="326">
        <f t="shared" si="3"/>
        <v>32</v>
      </c>
      <c r="K15" s="326">
        <v>1</v>
      </c>
      <c r="L15" s="326">
        <f t="shared" si="2"/>
        <v>33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226">
        <v>5</v>
      </c>
      <c r="B16" s="183"/>
      <c r="C16" s="150" t="str">
        <f>'12'!C15</f>
        <v>GIRIWONDO</v>
      </c>
      <c r="D16" s="325">
        <v>14</v>
      </c>
      <c r="E16" s="130">
        <v>0</v>
      </c>
      <c r="F16" s="326">
        <f t="shared" si="0"/>
        <v>14</v>
      </c>
      <c r="G16" s="325">
        <v>15</v>
      </c>
      <c r="H16" s="326">
        <v>0</v>
      </c>
      <c r="I16" s="326">
        <f t="shared" si="1"/>
        <v>15</v>
      </c>
      <c r="J16" s="326">
        <f t="shared" si="3"/>
        <v>29</v>
      </c>
      <c r="K16" s="326">
        <v>0</v>
      </c>
      <c r="L16" s="326">
        <f t="shared" si="2"/>
        <v>29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226">
        <v>6</v>
      </c>
      <c r="B17" s="183"/>
      <c r="C17" s="150" t="str">
        <f>'12'!C16</f>
        <v>KADIPIRO</v>
      </c>
      <c r="D17" s="325">
        <v>16</v>
      </c>
      <c r="E17" s="130">
        <v>0</v>
      </c>
      <c r="F17" s="326">
        <f t="shared" si="0"/>
        <v>16</v>
      </c>
      <c r="G17" s="325">
        <v>16</v>
      </c>
      <c r="H17" s="326">
        <v>0</v>
      </c>
      <c r="I17" s="326">
        <f t="shared" si="1"/>
        <v>16</v>
      </c>
      <c r="J17" s="326">
        <f t="shared" si="3"/>
        <v>32</v>
      </c>
      <c r="K17" s="326">
        <v>0</v>
      </c>
      <c r="L17" s="326">
        <f t="shared" si="2"/>
        <v>32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226">
        <v>7</v>
      </c>
      <c r="B18" s="183"/>
      <c r="C18" s="150" t="str">
        <f>'12'!C17</f>
        <v>JUMANTORO</v>
      </c>
      <c r="D18" s="325">
        <v>26</v>
      </c>
      <c r="E18" s="130">
        <v>1</v>
      </c>
      <c r="F18" s="326">
        <f t="shared" si="0"/>
        <v>27</v>
      </c>
      <c r="G18" s="325">
        <v>18</v>
      </c>
      <c r="H18" s="326">
        <v>0</v>
      </c>
      <c r="I18" s="326">
        <f t="shared" si="1"/>
        <v>18</v>
      </c>
      <c r="J18" s="326">
        <f t="shared" si="3"/>
        <v>44</v>
      </c>
      <c r="K18" s="326">
        <v>1</v>
      </c>
      <c r="L18" s="326">
        <f t="shared" si="2"/>
        <v>45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226">
        <v>8</v>
      </c>
      <c r="B19" s="183"/>
      <c r="C19" s="150" t="str">
        <f>'12'!C18</f>
        <v>KEDAWUNG</v>
      </c>
      <c r="D19" s="325">
        <v>17</v>
      </c>
      <c r="E19" s="130">
        <v>1</v>
      </c>
      <c r="F19" s="326">
        <f t="shared" si="0"/>
        <v>18</v>
      </c>
      <c r="G19" s="325">
        <v>8</v>
      </c>
      <c r="H19" s="326">
        <v>0</v>
      </c>
      <c r="I19" s="326">
        <f t="shared" si="1"/>
        <v>8</v>
      </c>
      <c r="J19" s="326">
        <f t="shared" si="3"/>
        <v>25</v>
      </c>
      <c r="K19" s="326">
        <v>1</v>
      </c>
      <c r="L19" s="326">
        <f t="shared" si="2"/>
        <v>26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226">
        <v>9</v>
      </c>
      <c r="B20" s="183"/>
      <c r="C20" s="150" t="str">
        <f>'12'!C19</f>
        <v>BAKALAN</v>
      </c>
      <c r="D20" s="325">
        <v>15</v>
      </c>
      <c r="E20" s="130">
        <v>1</v>
      </c>
      <c r="F20" s="326">
        <f t="shared" si="0"/>
        <v>16</v>
      </c>
      <c r="G20" s="325">
        <v>12</v>
      </c>
      <c r="H20" s="326">
        <v>0</v>
      </c>
      <c r="I20" s="326">
        <f t="shared" si="1"/>
        <v>12</v>
      </c>
      <c r="J20" s="326">
        <f t="shared" si="3"/>
        <v>27</v>
      </c>
      <c r="K20" s="326">
        <v>1</v>
      </c>
      <c r="L20" s="326">
        <f t="shared" si="2"/>
        <v>28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226">
        <v>10</v>
      </c>
      <c r="B21" s="183"/>
      <c r="C21" s="150" t="str">
        <f>'12'!C20</f>
        <v>JUMAPOLO</v>
      </c>
      <c r="D21" s="325">
        <v>23</v>
      </c>
      <c r="E21" s="130">
        <v>0</v>
      </c>
      <c r="F21" s="326">
        <f t="shared" si="0"/>
        <v>23</v>
      </c>
      <c r="G21" s="325">
        <v>25</v>
      </c>
      <c r="H21" s="326">
        <v>0</v>
      </c>
      <c r="I21" s="326">
        <f t="shared" si="1"/>
        <v>25</v>
      </c>
      <c r="J21" s="326">
        <f t="shared" si="3"/>
        <v>48</v>
      </c>
      <c r="K21" s="326">
        <v>0</v>
      </c>
      <c r="L21" s="326">
        <f t="shared" si="2"/>
        <v>48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226">
        <v>11</v>
      </c>
      <c r="B22" s="183"/>
      <c r="C22" s="150" t="str">
        <f>'12'!C21</f>
        <v>KWANGSAN</v>
      </c>
      <c r="D22" s="325">
        <v>11</v>
      </c>
      <c r="E22" s="130">
        <v>1</v>
      </c>
      <c r="F22" s="326">
        <f t="shared" si="0"/>
        <v>12</v>
      </c>
      <c r="G22" s="325">
        <v>27</v>
      </c>
      <c r="H22" s="326">
        <v>0</v>
      </c>
      <c r="I22" s="326">
        <f t="shared" si="1"/>
        <v>27</v>
      </c>
      <c r="J22" s="326">
        <f t="shared" si="3"/>
        <v>38</v>
      </c>
      <c r="K22" s="326">
        <v>1</v>
      </c>
      <c r="L22" s="326">
        <f t="shared" si="2"/>
        <v>39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226">
        <v>12</v>
      </c>
      <c r="B23" s="183"/>
      <c r="C23" s="150" t="str">
        <f>'12'!C22</f>
        <v>JATIREJO</v>
      </c>
      <c r="D23" s="325">
        <v>18</v>
      </c>
      <c r="E23" s="130">
        <v>0</v>
      </c>
      <c r="F23" s="326">
        <f t="shared" si="0"/>
        <v>18</v>
      </c>
      <c r="G23" s="325">
        <v>20</v>
      </c>
      <c r="H23" s="326">
        <v>1</v>
      </c>
      <c r="I23" s="326">
        <f t="shared" si="1"/>
        <v>21</v>
      </c>
      <c r="J23" s="326">
        <f t="shared" si="3"/>
        <v>38</v>
      </c>
      <c r="K23" s="326">
        <v>1</v>
      </c>
      <c r="L23" s="326">
        <f t="shared" si="2"/>
        <v>39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739" t="s">
        <v>597</v>
      </c>
      <c r="B24" s="739"/>
      <c r="C24" s="106"/>
      <c r="D24" s="134">
        <v>208</v>
      </c>
      <c r="E24" s="134">
        <f>SUM(E12:E23)</f>
        <v>5</v>
      </c>
      <c r="F24" s="134">
        <v>213</v>
      </c>
      <c r="G24" s="134">
        <v>204</v>
      </c>
      <c r="H24" s="134">
        <f>SUM(H12:H23)</f>
        <v>1</v>
      </c>
      <c r="I24" s="134">
        <f>SUM(I12:I23)</f>
        <v>205</v>
      </c>
      <c r="J24" s="134">
        <v>412</v>
      </c>
      <c r="K24" s="134">
        <f>SUM(K12:K23)</f>
        <v>6</v>
      </c>
      <c r="L24" s="134">
        <f>SUM(L12:L23)</f>
        <v>418</v>
      </c>
      <c r="M24" s="17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739" t="s">
        <v>703</v>
      </c>
      <c r="B25" s="739"/>
      <c r="C25" s="739"/>
      <c r="D25" s="739"/>
      <c r="E25" s="135">
        <f>E24/F24*1000</f>
        <v>23.474178403755868</v>
      </c>
      <c r="F25" s="327"/>
      <c r="G25" s="327"/>
      <c r="H25" s="135">
        <f>H24/I24*1000</f>
        <v>4.8780487804878048</v>
      </c>
      <c r="I25" s="327"/>
      <c r="J25" s="327"/>
      <c r="K25" s="135">
        <f>K24/L24*1000</f>
        <v>14.354066985645934</v>
      </c>
      <c r="L25" s="327"/>
      <c r="M25" s="17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229"/>
      <c r="E26" s="229"/>
      <c r="F26" s="229"/>
      <c r="G26" s="229"/>
      <c r="H26" s="229"/>
      <c r="I26" s="229"/>
      <c r="J26" s="229"/>
      <c r="K26" s="229"/>
      <c r="L26" s="229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650" t="s">
        <v>1354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21" t="s">
        <v>705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</row>
    <row r="225" spans="1:12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</row>
    <row r="226" spans="1:12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</row>
    <row r="227" spans="1:12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</row>
    <row r="228" spans="1:12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</row>
    <row r="229" spans="1:12" ht="15.75" customHeight="1" x14ac:dyDescent="0.25"/>
    <row r="230" spans="1:12" ht="15.75" customHeight="1" x14ac:dyDescent="0.25"/>
    <row r="231" spans="1:12" ht="15.75" customHeight="1" x14ac:dyDescent="0.25"/>
    <row r="232" spans="1:12" ht="15.75" customHeight="1" x14ac:dyDescent="0.25"/>
    <row r="233" spans="1:12" ht="15.75" customHeight="1" x14ac:dyDescent="0.25"/>
    <row r="234" spans="1:12" ht="15.75" customHeight="1" x14ac:dyDescent="0.25"/>
    <row r="235" spans="1:12" ht="15.75" customHeight="1" x14ac:dyDescent="0.25"/>
    <row r="236" spans="1:12" ht="15.75" customHeight="1" x14ac:dyDescent="0.25"/>
    <row r="237" spans="1:12" ht="15.75" customHeight="1" x14ac:dyDescent="0.25"/>
    <row r="238" spans="1:12" ht="15.75" customHeight="1" x14ac:dyDescent="0.25"/>
    <row r="239" spans="1:12" ht="15.75" customHeight="1" x14ac:dyDescent="0.25"/>
    <row r="240" spans="1:12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9">
    <mergeCell ref="A24:B24"/>
    <mergeCell ref="A25:D25"/>
    <mergeCell ref="A3:L3"/>
    <mergeCell ref="A7:A10"/>
    <mergeCell ref="B7:B10"/>
    <mergeCell ref="C7:C10"/>
    <mergeCell ref="D7:L7"/>
    <mergeCell ref="D8:F8"/>
    <mergeCell ref="G8:I8"/>
    <mergeCell ref="J8:L8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printOptions horizontalCentered="1" verticalCentered="1"/>
  <pageMargins left="1.0236111111111099" right="0.905555555555556" top="0.94513888888888897" bottom="0.74791666666666701" header="0.51180555555555496" footer="0.51180555555555496"/>
  <pageSetup paperSize="9" firstPageNumber="0" orientation="landscape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H25" sqref="H25"/>
    </sheetView>
  </sheetViews>
  <sheetFormatPr defaultColWidth="14.42578125" defaultRowHeight="15" x14ac:dyDescent="0.25"/>
  <cols>
    <col min="1" max="1" width="5.5703125" customWidth="1"/>
    <col min="2" max="2" width="15.28515625" customWidth="1"/>
    <col min="3" max="3" width="16.7109375" customWidth="1"/>
    <col min="4" max="4" width="15.7109375" customWidth="1"/>
    <col min="5" max="6" width="18.140625" customWidth="1"/>
    <col min="7" max="7" width="17" customWidth="1"/>
    <col min="8" max="8" width="15.42578125" customWidth="1"/>
    <col min="9" max="26" width="9.28515625" customWidth="1"/>
  </cols>
  <sheetData>
    <row r="1" spans="1:26" ht="15.75" x14ac:dyDescent="0.25">
      <c r="A1" s="102" t="s">
        <v>706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6.5" x14ac:dyDescent="0.25">
      <c r="A3" s="727" t="s">
        <v>707</v>
      </c>
      <c r="B3" s="727"/>
      <c r="C3" s="727"/>
      <c r="D3" s="727"/>
      <c r="E3" s="727"/>
      <c r="F3" s="727"/>
      <c r="G3" s="727"/>
      <c r="H3" s="727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16.5" x14ac:dyDescent="0.25">
      <c r="A4" s="234"/>
      <c r="B4" s="234"/>
      <c r="C4" s="234"/>
      <c r="D4" s="234"/>
      <c r="E4" s="122" t="str">
        <f>'1'!E5</f>
        <v>KABUPATEN/KOTA</v>
      </c>
      <c r="F4" s="101" t="str">
        <f>'1'!$F$5</f>
        <v>KARANGANYAR</v>
      </c>
      <c r="G4" s="234"/>
      <c r="H4" s="23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6.5" x14ac:dyDescent="0.25">
      <c r="A5" s="234"/>
      <c r="B5" s="234"/>
      <c r="C5" s="234"/>
      <c r="D5" s="234"/>
      <c r="E5" s="122" t="str">
        <f>'1'!E6</f>
        <v>TAHUN</v>
      </c>
      <c r="F5" s="101">
        <f>'1'!$F$6</f>
        <v>2024</v>
      </c>
      <c r="G5" s="234"/>
      <c r="H5" s="233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</row>
    <row r="6" spans="1:26" x14ac:dyDescent="0.25">
      <c r="A6" s="142"/>
      <c r="B6" s="142"/>
      <c r="C6" s="142"/>
      <c r="D6" s="142"/>
      <c r="E6" s="142"/>
      <c r="F6" s="142"/>
      <c r="G6" s="142"/>
      <c r="H6" s="142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06" t="s">
        <v>4</v>
      </c>
      <c r="B7" s="706" t="str">
        <f>'12'!B7</f>
        <v>PUSKESMAS</v>
      </c>
      <c r="C7" s="706" t="str">
        <f>'12'!C7</f>
        <v>DESA</v>
      </c>
      <c r="D7" s="707" t="s">
        <v>708</v>
      </c>
      <c r="E7" s="706" t="s">
        <v>709</v>
      </c>
      <c r="F7" s="706"/>
      <c r="G7" s="706"/>
      <c r="H7" s="706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4.25" customHeight="1" x14ac:dyDescent="0.25">
      <c r="A8" s="706"/>
      <c r="B8" s="706"/>
      <c r="C8" s="706"/>
      <c r="D8" s="706"/>
      <c r="E8" s="107" t="s">
        <v>710</v>
      </c>
      <c r="F8" s="107" t="s">
        <v>711</v>
      </c>
      <c r="G8" s="107" t="s">
        <v>712</v>
      </c>
      <c r="H8" s="107" t="s">
        <v>713</v>
      </c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42"/>
      <c r="J9" s="142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9.5" customHeight="1" x14ac:dyDescent="0.25">
      <c r="A10" s="111">
        <v>1</v>
      </c>
      <c r="B10" s="103" t="s">
        <v>504</v>
      </c>
      <c r="C10" s="117" t="str">
        <f>'12'!C11</f>
        <v>PASEBAN</v>
      </c>
      <c r="D10" s="130">
        <v>33</v>
      </c>
      <c r="E10" s="130">
        <v>0</v>
      </c>
      <c r="F10" s="130">
        <v>0</v>
      </c>
      <c r="G10" s="130">
        <v>0</v>
      </c>
      <c r="H10" s="130">
        <v>0</v>
      </c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9.5" customHeight="1" x14ac:dyDescent="0.25">
      <c r="A11" s="111">
        <v>2</v>
      </c>
      <c r="B11" s="103"/>
      <c r="C11" s="117" t="str">
        <f>'12'!C12</f>
        <v>LEMAHBANG</v>
      </c>
      <c r="D11" s="130">
        <v>29</v>
      </c>
      <c r="E11" s="130">
        <v>0</v>
      </c>
      <c r="F11" s="130">
        <v>0</v>
      </c>
      <c r="G11" s="130">
        <v>0</v>
      </c>
      <c r="H11" s="130">
        <v>0</v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3</v>
      </c>
      <c r="B12" s="103"/>
      <c r="C12" s="117" t="str">
        <f>'12'!C13</f>
        <v>KARANGBANGUN</v>
      </c>
      <c r="D12" s="130">
        <v>37</v>
      </c>
      <c r="E12" s="130">
        <v>0</v>
      </c>
      <c r="F12" s="130">
        <v>0</v>
      </c>
      <c r="G12" s="130">
        <v>0</v>
      </c>
      <c r="H12" s="130">
        <v>0</v>
      </c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4</v>
      </c>
      <c r="B13" s="103"/>
      <c r="C13" s="117" t="str">
        <f>'12'!C14</f>
        <v>PLOSO</v>
      </c>
      <c r="D13" s="130">
        <v>32</v>
      </c>
      <c r="E13" s="130">
        <v>0</v>
      </c>
      <c r="F13" s="130">
        <v>0</v>
      </c>
      <c r="G13" s="130">
        <v>0</v>
      </c>
      <c r="H13" s="130">
        <v>0</v>
      </c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5</v>
      </c>
      <c r="B14" s="103"/>
      <c r="C14" s="117" t="str">
        <f>'12'!C15</f>
        <v>GIRIWONDO</v>
      </c>
      <c r="D14" s="130">
        <v>29</v>
      </c>
      <c r="E14" s="130">
        <v>0</v>
      </c>
      <c r="F14" s="130">
        <v>0</v>
      </c>
      <c r="G14" s="130">
        <v>0</v>
      </c>
      <c r="H14" s="130">
        <v>0</v>
      </c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6</v>
      </c>
      <c r="B15" s="103"/>
      <c r="C15" s="117" t="str">
        <f>'12'!C16</f>
        <v>KADIPIRO</v>
      </c>
      <c r="D15" s="130">
        <v>32</v>
      </c>
      <c r="E15" s="130">
        <v>0</v>
      </c>
      <c r="F15" s="130">
        <v>0</v>
      </c>
      <c r="G15" s="130">
        <v>0</v>
      </c>
      <c r="H15" s="130">
        <v>0</v>
      </c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7</v>
      </c>
      <c r="B16" s="103"/>
      <c r="C16" s="117" t="str">
        <f>'12'!C17</f>
        <v>JUMANTORO</v>
      </c>
      <c r="D16" s="130">
        <v>43</v>
      </c>
      <c r="E16" s="130">
        <v>0</v>
      </c>
      <c r="F16" s="130">
        <v>0</v>
      </c>
      <c r="G16" s="130">
        <v>0</v>
      </c>
      <c r="H16" s="130">
        <v>0</v>
      </c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8</v>
      </c>
      <c r="B17" s="103"/>
      <c r="C17" s="117" t="str">
        <f>'12'!C18</f>
        <v>KEDAWUNG</v>
      </c>
      <c r="D17" s="130">
        <v>25</v>
      </c>
      <c r="E17" s="130">
        <v>0</v>
      </c>
      <c r="F17" s="130">
        <v>0</v>
      </c>
      <c r="G17" s="130">
        <v>0</v>
      </c>
      <c r="H17" s="130">
        <v>0</v>
      </c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9</v>
      </c>
      <c r="B18" s="103"/>
      <c r="C18" s="117" t="str">
        <f>'12'!C19</f>
        <v>BAKALAN</v>
      </c>
      <c r="D18" s="130">
        <v>28</v>
      </c>
      <c r="E18" s="130">
        <v>0</v>
      </c>
      <c r="F18" s="130">
        <v>0</v>
      </c>
      <c r="G18" s="130">
        <v>0</v>
      </c>
      <c r="H18" s="130">
        <v>0</v>
      </c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10</v>
      </c>
      <c r="B19" s="103"/>
      <c r="C19" s="117" t="str">
        <f>'12'!C20</f>
        <v>JUMAPOLO</v>
      </c>
      <c r="D19" s="130">
        <v>48</v>
      </c>
      <c r="E19" s="130">
        <v>0</v>
      </c>
      <c r="F19" s="130">
        <v>0</v>
      </c>
      <c r="G19" s="130">
        <v>0</v>
      </c>
      <c r="H19" s="130">
        <v>0</v>
      </c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11</v>
      </c>
      <c r="B20" s="103"/>
      <c r="C20" s="117" t="str">
        <f>'12'!C21</f>
        <v>KWANGSAN</v>
      </c>
      <c r="D20" s="130">
        <v>38</v>
      </c>
      <c r="E20" s="130">
        <v>0</v>
      </c>
      <c r="F20" s="130">
        <v>0</v>
      </c>
      <c r="G20" s="130">
        <v>0</v>
      </c>
      <c r="H20" s="130">
        <v>0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12</v>
      </c>
      <c r="B21" s="103"/>
      <c r="C21" s="117" t="str">
        <f>'12'!C22</f>
        <v>JATIREJO</v>
      </c>
      <c r="D21" s="130">
        <v>38</v>
      </c>
      <c r="E21" s="130">
        <v>0</v>
      </c>
      <c r="F21" s="130">
        <v>0</v>
      </c>
      <c r="G21" s="130">
        <v>0</v>
      </c>
      <c r="H21" s="130">
        <v>0</v>
      </c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739" t="s">
        <v>597</v>
      </c>
      <c r="B22" s="739"/>
      <c r="C22" s="739"/>
      <c r="D22" s="328">
        <f>SUM(D10:D21)</f>
        <v>412</v>
      </c>
      <c r="E22" s="328">
        <f>SUM(E10:E21)</f>
        <v>0</v>
      </c>
      <c r="F22" s="328">
        <f>SUM(F10:F21)</f>
        <v>0</v>
      </c>
      <c r="G22" s="328">
        <f>SUM(G10:G21)</f>
        <v>0</v>
      </c>
      <c r="H22" s="328">
        <v>0</v>
      </c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36" t="s">
        <v>714</v>
      </c>
      <c r="B23" s="137"/>
      <c r="C23" s="137"/>
      <c r="D23" s="329"/>
      <c r="E23" s="330"/>
      <c r="F23" s="330"/>
      <c r="G23" s="330"/>
      <c r="H23" s="331">
        <v>0</v>
      </c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03"/>
      <c r="B24" s="142"/>
      <c r="C24" s="142"/>
      <c r="D24" s="142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1354</v>
      </c>
      <c r="B25" s="121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21" t="s">
        <v>715</v>
      </c>
      <c r="B26" s="121"/>
      <c r="C26" s="103"/>
      <c r="D26" s="103"/>
      <c r="E26" s="103" t="s">
        <v>395</v>
      </c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21"/>
      <c r="B27" s="269" t="s">
        <v>716</v>
      </c>
      <c r="C27" s="103"/>
      <c r="D27" s="167"/>
      <c r="E27" s="167"/>
      <c r="F27" s="167"/>
      <c r="G27" s="167"/>
      <c r="H27" s="167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21"/>
      <c r="B28" s="121" t="s">
        <v>717</v>
      </c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</row>
    <row r="225" spans="1:8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</row>
    <row r="226" spans="1:8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</row>
    <row r="227" spans="1:8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</row>
    <row r="228" spans="1:8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</row>
    <row r="229" spans="1:8" ht="15.75" customHeight="1" x14ac:dyDescent="0.25"/>
    <row r="230" spans="1:8" ht="15.75" customHeight="1" x14ac:dyDescent="0.25"/>
    <row r="231" spans="1:8" ht="15.75" customHeight="1" x14ac:dyDescent="0.25"/>
    <row r="232" spans="1:8" ht="15.75" customHeight="1" x14ac:dyDescent="0.25"/>
    <row r="233" spans="1:8" ht="15.75" customHeight="1" x14ac:dyDescent="0.25"/>
    <row r="234" spans="1:8" ht="15.75" customHeight="1" x14ac:dyDescent="0.25"/>
    <row r="235" spans="1:8" ht="15.75" customHeight="1" x14ac:dyDescent="0.25"/>
    <row r="236" spans="1:8" ht="15.75" customHeight="1" x14ac:dyDescent="0.25"/>
    <row r="237" spans="1:8" ht="15.75" customHeight="1" x14ac:dyDescent="0.25"/>
    <row r="238" spans="1:8" ht="15.75" customHeight="1" x14ac:dyDescent="0.25"/>
    <row r="239" spans="1:8" ht="15.75" customHeight="1" x14ac:dyDescent="0.25"/>
    <row r="240" spans="1:8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22:C22"/>
    <mergeCell ref="A3:H3"/>
    <mergeCell ref="A7:A8"/>
    <mergeCell ref="B7:B8"/>
    <mergeCell ref="C7:C8"/>
    <mergeCell ref="D7:D8"/>
    <mergeCell ref="E7:H7"/>
  </mergeCells>
  <printOptions horizontalCentered="1"/>
  <pageMargins left="0.94027777777777799" right="0.64027777777777795" top="1.0798611111111101" bottom="0.9" header="0.51180555555555496" footer="0.51180555555555496"/>
  <pageSetup paperSize="9" firstPageNumber="0" orientation="landscape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A24" sqref="A24"/>
    </sheetView>
  </sheetViews>
  <sheetFormatPr defaultColWidth="14.42578125" defaultRowHeight="15" x14ac:dyDescent="0.25"/>
  <cols>
    <col min="1" max="1" width="5.5703125" customWidth="1"/>
    <col min="2" max="2" width="15.42578125" customWidth="1"/>
    <col min="3" max="3" width="16.7109375" customWidth="1"/>
    <col min="4" max="4" width="13.140625" customWidth="1"/>
    <col min="5" max="5" width="11" customWidth="1"/>
    <col min="6" max="6" width="10.140625" customWidth="1"/>
    <col min="7" max="7" width="17.7109375" customWidth="1"/>
    <col min="8" max="8" width="11.42578125" customWidth="1"/>
    <col min="9" max="9" width="19.5703125" customWidth="1"/>
    <col min="10" max="10" width="10.5703125" customWidth="1"/>
    <col min="11" max="11" width="13" customWidth="1"/>
    <col min="12" max="12" width="11.85546875" customWidth="1"/>
    <col min="13" max="13" width="12.85546875" customWidth="1"/>
    <col min="14" max="26" width="10.5703125" customWidth="1"/>
  </cols>
  <sheetData>
    <row r="1" spans="1:26" ht="15.75" x14ac:dyDescent="0.25">
      <c r="A1" s="102" t="s">
        <v>718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6.5" x14ac:dyDescent="0.25">
      <c r="A3" s="727" t="s">
        <v>719</v>
      </c>
      <c r="B3" s="727"/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16.5" x14ac:dyDescent="0.25">
      <c r="A4" s="234"/>
      <c r="B4" s="234"/>
      <c r="C4" s="234"/>
      <c r="D4" s="234"/>
      <c r="E4" s="234"/>
      <c r="F4" s="122" t="str">
        <f>'1'!E5</f>
        <v>KABUPATEN/KOTA</v>
      </c>
      <c r="G4" s="101" t="str">
        <f>'1'!$F$5</f>
        <v>KARANGANYAR</v>
      </c>
      <c r="H4" s="234"/>
      <c r="I4" s="234"/>
      <c r="J4" s="234"/>
      <c r="K4" s="234"/>
      <c r="L4" s="234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6.5" x14ac:dyDescent="0.25">
      <c r="A5" s="234"/>
      <c r="B5" s="234"/>
      <c r="C5" s="234"/>
      <c r="D5" s="234"/>
      <c r="E5" s="234"/>
      <c r="F5" s="122" t="str">
        <f>'1'!E6</f>
        <v>TAHUN</v>
      </c>
      <c r="G5" s="101">
        <f>'1'!$F$6</f>
        <v>2024</v>
      </c>
      <c r="H5" s="234"/>
      <c r="I5" s="234"/>
      <c r="J5" s="234"/>
      <c r="K5" s="234"/>
      <c r="L5" s="234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</row>
    <row r="6" spans="1:26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.75" x14ac:dyDescent="0.25">
      <c r="A7" s="706" t="s">
        <v>4</v>
      </c>
      <c r="B7" s="706" t="str">
        <f>'12'!B7</f>
        <v>PUSKESMAS</v>
      </c>
      <c r="C7" s="706" t="str">
        <f>'12'!C7</f>
        <v>DESA</v>
      </c>
      <c r="D7" s="706" t="s">
        <v>720</v>
      </c>
      <c r="E7" s="706"/>
      <c r="F7" s="706"/>
      <c r="G7" s="706"/>
      <c r="H7" s="706"/>
      <c r="I7" s="706"/>
      <c r="J7" s="706"/>
      <c r="K7" s="706"/>
      <c r="L7" s="706"/>
      <c r="M7" s="706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70.5" customHeight="1" x14ac:dyDescent="0.25">
      <c r="A8" s="706"/>
      <c r="B8" s="706"/>
      <c r="C8" s="706"/>
      <c r="D8" s="332" t="s">
        <v>721</v>
      </c>
      <c r="E8" s="332" t="s">
        <v>722</v>
      </c>
      <c r="F8" s="332" t="s">
        <v>723</v>
      </c>
      <c r="G8" s="332" t="s">
        <v>724</v>
      </c>
      <c r="H8" s="332" t="s">
        <v>725</v>
      </c>
      <c r="I8" s="332" t="s">
        <v>726</v>
      </c>
      <c r="J8" s="332" t="s">
        <v>727</v>
      </c>
      <c r="K8" s="107" t="s">
        <v>728</v>
      </c>
      <c r="L8" s="332" t="s">
        <v>729</v>
      </c>
      <c r="M8" s="332" t="s">
        <v>713</v>
      </c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109">
        <v>11</v>
      </c>
      <c r="L9" s="109">
        <v>12</v>
      </c>
      <c r="M9" s="109">
        <v>13</v>
      </c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x14ac:dyDescent="0.25">
      <c r="A10" s="111">
        <v>1</v>
      </c>
      <c r="B10" s="117" t="s">
        <v>504</v>
      </c>
      <c r="C10" s="333" t="str">
        <f>'12'!C11</f>
        <v>PASEBAN</v>
      </c>
      <c r="D10" s="155">
        <v>0</v>
      </c>
      <c r="E10" s="155">
        <v>0</v>
      </c>
      <c r="F10" s="155">
        <v>0</v>
      </c>
      <c r="G10" s="155">
        <v>0</v>
      </c>
      <c r="H10" s="155">
        <v>0</v>
      </c>
      <c r="I10" s="155">
        <v>0</v>
      </c>
      <c r="J10" s="155">
        <v>0</v>
      </c>
      <c r="K10" s="155">
        <v>0</v>
      </c>
      <c r="L10" s="155">
        <v>0</v>
      </c>
      <c r="M10" s="334">
        <f t="shared" ref="M10:M22" si="0">SUM(D10:L10)</f>
        <v>0</v>
      </c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x14ac:dyDescent="0.25">
      <c r="A11" s="111">
        <v>2</v>
      </c>
      <c r="B11" s="117"/>
      <c r="C11" s="333" t="str">
        <f>'12'!C12</f>
        <v>LEMAHBANG</v>
      </c>
      <c r="D11" s="155">
        <v>0</v>
      </c>
      <c r="E11" s="155">
        <v>0</v>
      </c>
      <c r="F11" s="155">
        <v>0</v>
      </c>
      <c r="G11" s="155">
        <v>0</v>
      </c>
      <c r="H11" s="155">
        <v>0</v>
      </c>
      <c r="I11" s="155">
        <v>0</v>
      </c>
      <c r="J11" s="155">
        <v>0</v>
      </c>
      <c r="K11" s="155">
        <v>0</v>
      </c>
      <c r="L11" s="155">
        <v>0</v>
      </c>
      <c r="M11" s="334">
        <f t="shared" si="0"/>
        <v>0</v>
      </c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x14ac:dyDescent="0.25">
      <c r="A12" s="111">
        <v>3</v>
      </c>
      <c r="B12" s="117"/>
      <c r="C12" s="333" t="str">
        <f>'12'!C13</f>
        <v>KARANGBANGUN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v>0</v>
      </c>
      <c r="K12" s="155">
        <v>0</v>
      </c>
      <c r="L12" s="155">
        <v>0</v>
      </c>
      <c r="M12" s="334">
        <f t="shared" si="0"/>
        <v>0</v>
      </c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4</v>
      </c>
      <c r="B13" s="117"/>
      <c r="C13" s="333" t="str">
        <f>'12'!C14</f>
        <v>PLOSO</v>
      </c>
      <c r="D13" s="155">
        <v>0</v>
      </c>
      <c r="E13" s="155">
        <v>0</v>
      </c>
      <c r="F13" s="155">
        <v>0</v>
      </c>
      <c r="G13" s="155">
        <v>0</v>
      </c>
      <c r="H13" s="155">
        <v>0</v>
      </c>
      <c r="I13" s="155">
        <v>0</v>
      </c>
      <c r="J13" s="155">
        <v>0</v>
      </c>
      <c r="K13" s="155">
        <v>0</v>
      </c>
      <c r="L13" s="155">
        <v>0</v>
      </c>
      <c r="M13" s="334">
        <f t="shared" si="0"/>
        <v>0</v>
      </c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5</v>
      </c>
      <c r="B14" s="117"/>
      <c r="C14" s="333" t="str">
        <f>'12'!C15</f>
        <v>GIRIWONDO</v>
      </c>
      <c r="D14" s="155">
        <v>0</v>
      </c>
      <c r="E14" s="155">
        <v>0</v>
      </c>
      <c r="F14" s="155">
        <v>0</v>
      </c>
      <c r="G14" s="155">
        <v>0</v>
      </c>
      <c r="H14" s="155">
        <v>0</v>
      </c>
      <c r="I14" s="155">
        <v>0</v>
      </c>
      <c r="J14" s="155">
        <v>0</v>
      </c>
      <c r="K14" s="155">
        <v>0</v>
      </c>
      <c r="L14" s="155">
        <v>0</v>
      </c>
      <c r="M14" s="334">
        <f t="shared" si="0"/>
        <v>0</v>
      </c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6</v>
      </c>
      <c r="B15" s="117"/>
      <c r="C15" s="333" t="str">
        <f>'12'!C16</f>
        <v>KADIPIRO</v>
      </c>
      <c r="D15" s="155">
        <v>0</v>
      </c>
      <c r="E15" s="155">
        <v>0</v>
      </c>
      <c r="F15" s="155">
        <v>0</v>
      </c>
      <c r="G15" s="155">
        <v>0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334">
        <f t="shared" si="0"/>
        <v>0</v>
      </c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7</v>
      </c>
      <c r="B16" s="117"/>
      <c r="C16" s="333" t="str">
        <f>'12'!C17</f>
        <v>JUMANTORO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334">
        <f t="shared" si="0"/>
        <v>0</v>
      </c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8</v>
      </c>
      <c r="B17" s="117"/>
      <c r="C17" s="333" t="str">
        <f>'12'!C18</f>
        <v>KEDAWUNG</v>
      </c>
      <c r="D17" s="155">
        <v>0</v>
      </c>
      <c r="E17" s="155">
        <v>0</v>
      </c>
      <c r="F17" s="155">
        <v>0</v>
      </c>
      <c r="G17" s="155">
        <v>0</v>
      </c>
      <c r="H17" s="155">
        <v>0</v>
      </c>
      <c r="I17" s="155">
        <v>0</v>
      </c>
      <c r="J17" s="155">
        <v>0</v>
      </c>
      <c r="K17" s="155">
        <v>0</v>
      </c>
      <c r="L17" s="155">
        <v>0</v>
      </c>
      <c r="M17" s="334">
        <f t="shared" si="0"/>
        <v>0</v>
      </c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9</v>
      </c>
      <c r="B18" s="117"/>
      <c r="C18" s="333" t="str">
        <f>'12'!C19</f>
        <v>BAKALAN</v>
      </c>
      <c r="D18" s="155">
        <v>0</v>
      </c>
      <c r="E18" s="155">
        <v>0</v>
      </c>
      <c r="F18" s="155">
        <v>0</v>
      </c>
      <c r="G18" s="155">
        <v>0</v>
      </c>
      <c r="H18" s="155">
        <v>0</v>
      </c>
      <c r="I18" s="155">
        <v>0</v>
      </c>
      <c r="J18" s="155">
        <v>0</v>
      </c>
      <c r="K18" s="155">
        <v>0</v>
      </c>
      <c r="L18" s="155">
        <v>0</v>
      </c>
      <c r="M18" s="334">
        <f t="shared" si="0"/>
        <v>0</v>
      </c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10</v>
      </c>
      <c r="B19" s="117"/>
      <c r="C19" s="333" t="str">
        <f>'12'!C20</f>
        <v>JUMAPOLO</v>
      </c>
      <c r="D19" s="155">
        <v>0</v>
      </c>
      <c r="E19" s="155">
        <v>0</v>
      </c>
      <c r="F19" s="155">
        <v>0</v>
      </c>
      <c r="G19" s="155">
        <v>0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334">
        <f t="shared" si="0"/>
        <v>0</v>
      </c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11</v>
      </c>
      <c r="B20" s="117"/>
      <c r="C20" s="333" t="str">
        <f>'12'!C21</f>
        <v>KWANGSAN</v>
      </c>
      <c r="D20" s="155">
        <v>0</v>
      </c>
      <c r="E20" s="155">
        <v>0</v>
      </c>
      <c r="F20" s="155">
        <v>0</v>
      </c>
      <c r="G20" s="155">
        <v>0</v>
      </c>
      <c r="H20" s="155">
        <v>0</v>
      </c>
      <c r="I20" s="155">
        <v>0</v>
      </c>
      <c r="J20" s="155">
        <v>0</v>
      </c>
      <c r="K20" s="155">
        <v>0</v>
      </c>
      <c r="L20" s="155">
        <v>0</v>
      </c>
      <c r="M20" s="334">
        <f t="shared" si="0"/>
        <v>0</v>
      </c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12</v>
      </c>
      <c r="B21" s="117"/>
      <c r="C21" s="333" t="str">
        <f>'12'!C22</f>
        <v>JATIREJO</v>
      </c>
      <c r="D21" s="155">
        <v>0</v>
      </c>
      <c r="E21" s="155">
        <v>0</v>
      </c>
      <c r="F21" s="155">
        <v>0</v>
      </c>
      <c r="G21" s="155">
        <v>0</v>
      </c>
      <c r="H21" s="155">
        <v>0</v>
      </c>
      <c r="I21" s="155">
        <v>0</v>
      </c>
      <c r="J21" s="155">
        <v>0</v>
      </c>
      <c r="K21" s="155">
        <v>0</v>
      </c>
      <c r="L21" s="155">
        <v>0</v>
      </c>
      <c r="M21" s="334">
        <f t="shared" si="0"/>
        <v>0</v>
      </c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20.25" customHeight="1" x14ac:dyDescent="0.25">
      <c r="A22" s="739" t="s">
        <v>597</v>
      </c>
      <c r="B22" s="739"/>
      <c r="C22" s="739"/>
      <c r="D22" s="256">
        <f t="shared" ref="D22:L22" si="1">SUM(D10:D21)</f>
        <v>0</v>
      </c>
      <c r="E22" s="256">
        <f t="shared" si="1"/>
        <v>0</v>
      </c>
      <c r="F22" s="256">
        <f t="shared" si="1"/>
        <v>0</v>
      </c>
      <c r="G22" s="256">
        <f t="shared" si="1"/>
        <v>0</v>
      </c>
      <c r="H22" s="256">
        <f t="shared" si="1"/>
        <v>0</v>
      </c>
      <c r="I22" s="256">
        <f t="shared" si="1"/>
        <v>0</v>
      </c>
      <c r="J22" s="256">
        <f t="shared" si="1"/>
        <v>0</v>
      </c>
      <c r="K22" s="256">
        <f t="shared" si="1"/>
        <v>0</v>
      </c>
      <c r="L22" s="256">
        <f t="shared" si="1"/>
        <v>0</v>
      </c>
      <c r="M22" s="335">
        <f t="shared" si="0"/>
        <v>0</v>
      </c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3"/>
      <c r="B23" s="142"/>
      <c r="C23" s="142"/>
      <c r="D23" s="142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650" t="s">
        <v>1354</v>
      </c>
      <c r="B24" s="121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21" t="s">
        <v>730</v>
      </c>
      <c r="B25" s="121" t="s">
        <v>731</v>
      </c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21" t="s">
        <v>732</v>
      </c>
      <c r="B26" s="121" t="s">
        <v>733</v>
      </c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21" t="s">
        <v>734</v>
      </c>
      <c r="B27" s="121" t="s">
        <v>735</v>
      </c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21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</row>
    <row r="225" spans="1:13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</row>
    <row r="226" spans="1:13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</row>
    <row r="227" spans="1:13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</row>
    <row r="228" spans="1:13" ht="15.75" customHeight="1" x14ac:dyDescent="0.25"/>
    <row r="229" spans="1:13" ht="15.75" customHeight="1" x14ac:dyDescent="0.25"/>
    <row r="230" spans="1:13" ht="15.75" customHeight="1" x14ac:dyDescent="0.25"/>
    <row r="231" spans="1:13" ht="15.75" customHeight="1" x14ac:dyDescent="0.25"/>
    <row r="232" spans="1:13" ht="15.75" customHeight="1" x14ac:dyDescent="0.25"/>
    <row r="233" spans="1:13" ht="15.75" customHeight="1" x14ac:dyDescent="0.25"/>
    <row r="234" spans="1:13" ht="15.75" customHeight="1" x14ac:dyDescent="0.25"/>
    <row r="235" spans="1:13" ht="15.75" customHeight="1" x14ac:dyDescent="0.25"/>
    <row r="236" spans="1:13" ht="15.75" customHeight="1" x14ac:dyDescent="0.25"/>
    <row r="237" spans="1:13" ht="15.75" customHeight="1" x14ac:dyDescent="0.25"/>
    <row r="238" spans="1:13" ht="15.75" customHeight="1" x14ac:dyDescent="0.25"/>
    <row r="239" spans="1:13" ht="15.75" customHeight="1" x14ac:dyDescent="0.25"/>
    <row r="240" spans="1:13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">
    <mergeCell ref="A22:C22"/>
    <mergeCell ref="A3:L3"/>
    <mergeCell ref="A7:A8"/>
    <mergeCell ref="B7:B8"/>
    <mergeCell ref="C7:C8"/>
    <mergeCell ref="D7:M7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V12" sqref="V12"/>
    </sheetView>
  </sheetViews>
  <sheetFormatPr defaultColWidth="14.42578125" defaultRowHeight="15" x14ac:dyDescent="0.25"/>
  <cols>
    <col min="1" max="1" width="5.5703125" customWidth="1"/>
    <col min="2" max="2" width="16.140625" customWidth="1"/>
    <col min="3" max="3" width="16.85546875" customWidth="1"/>
    <col min="4" max="4" width="8.42578125" customWidth="1"/>
    <col min="5" max="5" width="8.5703125" customWidth="1"/>
    <col min="6" max="6" width="6.7109375" customWidth="1"/>
    <col min="7" max="7" width="8.42578125" customWidth="1"/>
    <col min="8" max="8" width="7.7109375" customWidth="1"/>
    <col min="9" max="9" width="8.42578125" customWidth="1"/>
    <col min="10" max="10" width="5.7109375" customWidth="1"/>
    <col min="11" max="12" width="8.42578125" customWidth="1"/>
    <col min="13" max="13" width="6.7109375" customWidth="1"/>
    <col min="14" max="14" width="8.42578125" customWidth="1"/>
    <col min="15" max="15" width="6" customWidth="1"/>
    <col min="16" max="16" width="8" customWidth="1"/>
    <col min="17" max="17" width="6" customWidth="1"/>
    <col min="18" max="18" width="7.7109375" customWidth="1"/>
    <col min="19" max="19" width="7.28515625" customWidth="1"/>
    <col min="20" max="26" width="9.28515625" customWidth="1"/>
  </cols>
  <sheetData>
    <row r="1" spans="1:26" ht="15.75" x14ac:dyDescent="0.25">
      <c r="A1" s="101" t="s">
        <v>736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6.5" x14ac:dyDescent="0.25">
      <c r="A3" s="727" t="s">
        <v>737</v>
      </c>
      <c r="B3" s="727"/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243"/>
      <c r="U3" s="243"/>
      <c r="V3" s="243"/>
      <c r="W3" s="243"/>
      <c r="X3" s="243"/>
      <c r="Y3" s="243"/>
      <c r="Z3" s="243"/>
    </row>
    <row r="4" spans="1:26" ht="16.5" x14ac:dyDescent="0.25">
      <c r="A4" s="234"/>
      <c r="B4" s="234"/>
      <c r="C4" s="234"/>
      <c r="D4" s="234"/>
      <c r="E4" s="234"/>
      <c r="F4" s="234"/>
      <c r="G4" s="234"/>
      <c r="H4" s="122" t="str">
        <f>'1'!E5</f>
        <v>KABUPATEN/KOTA</v>
      </c>
      <c r="I4" s="101" t="str">
        <f>'1'!$F$5</f>
        <v>KARANGANYAR</v>
      </c>
      <c r="J4" s="234"/>
      <c r="K4" s="234"/>
      <c r="L4" s="234"/>
      <c r="M4" s="233"/>
      <c r="N4" s="233"/>
      <c r="O4" s="233"/>
      <c r="P4" s="233"/>
      <c r="Q4" s="233"/>
      <c r="R4" s="233"/>
      <c r="S4" s="233"/>
      <c r="T4" s="243"/>
      <c r="U4" s="243"/>
      <c r="V4" s="243"/>
      <c r="W4" s="243"/>
      <c r="X4" s="243"/>
      <c r="Y4" s="243"/>
      <c r="Z4" s="243"/>
    </row>
    <row r="5" spans="1:26" ht="16.5" x14ac:dyDescent="0.25">
      <c r="A5" s="234"/>
      <c r="B5" s="234"/>
      <c r="C5" s="234"/>
      <c r="D5" s="234"/>
      <c r="E5" s="234"/>
      <c r="F5" s="234"/>
      <c r="G5" s="234"/>
      <c r="H5" s="122" t="str">
        <f>'1'!E6</f>
        <v>TAHUN</v>
      </c>
      <c r="I5" s="101">
        <f>'1'!$F$6</f>
        <v>2024</v>
      </c>
      <c r="J5" s="234"/>
      <c r="K5" s="234"/>
      <c r="L5" s="234"/>
      <c r="M5" s="233"/>
      <c r="N5" s="233"/>
      <c r="O5" s="233"/>
      <c r="P5" s="233"/>
      <c r="Q5" s="233"/>
      <c r="R5" s="233"/>
      <c r="S5" s="233"/>
      <c r="T5" s="243"/>
      <c r="U5" s="243"/>
      <c r="V5" s="243"/>
      <c r="W5" s="243"/>
      <c r="X5" s="243"/>
      <c r="Y5" s="243"/>
      <c r="Z5" s="24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03"/>
      <c r="U6" s="103"/>
      <c r="V6" s="103"/>
      <c r="W6" s="103"/>
      <c r="X6" s="103"/>
      <c r="Y6" s="103"/>
      <c r="Z6" s="103"/>
    </row>
    <row r="7" spans="1:26" ht="15.75" x14ac:dyDescent="0.25">
      <c r="A7" s="717" t="s">
        <v>4</v>
      </c>
      <c r="B7" s="717" t="str">
        <f>'12'!B7</f>
        <v>PUSKESMAS</v>
      </c>
      <c r="C7" s="717" t="str">
        <f>'12'!C7</f>
        <v>DESA</v>
      </c>
      <c r="D7" s="742" t="s">
        <v>738</v>
      </c>
      <c r="E7" s="742"/>
      <c r="F7" s="742"/>
      <c r="G7" s="742"/>
      <c r="H7" s="742"/>
      <c r="I7" s="105"/>
      <c r="J7" s="105"/>
      <c r="K7" s="717" t="s">
        <v>739</v>
      </c>
      <c r="L7" s="717"/>
      <c r="M7" s="717"/>
      <c r="N7" s="717"/>
      <c r="O7" s="717"/>
      <c r="P7" s="717"/>
      <c r="Q7" s="717"/>
      <c r="R7" s="717"/>
      <c r="S7" s="717"/>
      <c r="T7" s="103"/>
      <c r="U7" s="103"/>
      <c r="V7" s="103"/>
      <c r="W7" s="103"/>
      <c r="X7" s="103"/>
      <c r="Y7" s="103"/>
      <c r="Z7" s="103"/>
    </row>
    <row r="8" spans="1:26" ht="43.5" customHeight="1" x14ac:dyDescent="0.25">
      <c r="A8" s="717"/>
      <c r="B8" s="717"/>
      <c r="C8" s="717"/>
      <c r="D8" s="743" t="s">
        <v>326</v>
      </c>
      <c r="E8" s="707" t="s">
        <v>740</v>
      </c>
      <c r="F8" s="707"/>
      <c r="G8" s="707" t="s">
        <v>741</v>
      </c>
      <c r="H8" s="707"/>
      <c r="I8" s="745" t="s">
        <v>742</v>
      </c>
      <c r="J8" s="745"/>
      <c r="K8" s="743" t="s">
        <v>326</v>
      </c>
      <c r="L8" s="746" t="s">
        <v>743</v>
      </c>
      <c r="M8" s="746"/>
      <c r="N8" s="746" t="s">
        <v>744</v>
      </c>
      <c r="O8" s="746"/>
      <c r="P8" s="746" t="s">
        <v>745</v>
      </c>
      <c r="Q8" s="746"/>
      <c r="R8" s="746" t="s">
        <v>746</v>
      </c>
      <c r="S8" s="746"/>
      <c r="T8" s="103"/>
      <c r="U8" s="103"/>
      <c r="V8" s="103"/>
      <c r="W8" s="103"/>
      <c r="X8" s="103"/>
      <c r="Y8" s="103"/>
      <c r="Z8" s="103"/>
    </row>
    <row r="9" spans="1:26" ht="25.5" x14ac:dyDescent="0.25">
      <c r="A9" s="717"/>
      <c r="B9" s="717"/>
      <c r="C9" s="717"/>
      <c r="D9" s="744"/>
      <c r="E9" s="659" t="s">
        <v>326</v>
      </c>
      <c r="F9" s="107" t="s">
        <v>29</v>
      </c>
      <c r="G9" s="659" t="s">
        <v>326</v>
      </c>
      <c r="H9" s="107" t="s">
        <v>29</v>
      </c>
      <c r="I9" s="659" t="s">
        <v>326</v>
      </c>
      <c r="J9" s="107" t="s">
        <v>29</v>
      </c>
      <c r="K9" s="743"/>
      <c r="L9" s="659" t="s">
        <v>326</v>
      </c>
      <c r="M9" s="107" t="s">
        <v>29</v>
      </c>
      <c r="N9" s="659" t="s">
        <v>326</v>
      </c>
      <c r="O9" s="107" t="s">
        <v>29</v>
      </c>
      <c r="P9" s="660" t="s">
        <v>326</v>
      </c>
      <c r="Q9" s="107" t="s">
        <v>29</v>
      </c>
      <c r="R9" s="660" t="s">
        <v>326</v>
      </c>
      <c r="S9" s="107" t="s">
        <v>29</v>
      </c>
      <c r="T9" s="103"/>
      <c r="U9" s="103"/>
      <c r="V9" s="103"/>
      <c r="W9" s="103"/>
      <c r="X9" s="103"/>
      <c r="Y9" s="103"/>
      <c r="Z9" s="103"/>
    </row>
    <row r="10" spans="1:26" x14ac:dyDescent="0.25">
      <c r="A10" s="221">
        <v>1</v>
      </c>
      <c r="B10" s="109">
        <v>2</v>
      </c>
      <c r="C10" s="221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09">
        <v>17</v>
      </c>
      <c r="R10" s="109">
        <v>18</v>
      </c>
      <c r="S10" s="109">
        <v>19</v>
      </c>
      <c r="T10" s="103"/>
      <c r="U10" s="103"/>
      <c r="V10" s="103"/>
      <c r="W10" s="103"/>
      <c r="X10" s="103"/>
      <c r="Y10" s="103"/>
      <c r="Z10" s="103"/>
    </row>
    <row r="11" spans="1:26" ht="19.5" customHeight="1" x14ac:dyDescent="0.25">
      <c r="A11" s="111">
        <v>1</v>
      </c>
      <c r="B11" s="117" t="s">
        <v>504</v>
      </c>
      <c r="C11" s="117" t="str">
        <f>'12'!C11</f>
        <v>PASEBAN</v>
      </c>
      <c r="D11" s="334">
        <v>35</v>
      </c>
      <c r="E11" s="334">
        <v>42</v>
      </c>
      <c r="F11" s="115">
        <f t="shared" ref="F11:F23" si="0">E11/D11*100</f>
        <v>120</v>
      </c>
      <c r="G11" s="334">
        <v>40</v>
      </c>
      <c r="H11" s="115">
        <f t="shared" ref="H11:H23" si="1">G11/D11*100</f>
        <v>114.28571428571428</v>
      </c>
      <c r="I11" s="337">
        <v>35</v>
      </c>
      <c r="J11" s="338">
        <f t="shared" ref="J11:J23" si="2">I11/D11*100</f>
        <v>100</v>
      </c>
      <c r="K11" s="334">
        <v>35</v>
      </c>
      <c r="L11" s="334">
        <v>35</v>
      </c>
      <c r="M11" s="337">
        <f t="shared" ref="M11:M23" si="3">L11/K11*100</f>
        <v>100</v>
      </c>
      <c r="N11" s="334">
        <f t="shared" ref="N11:N23" si="4">L11</f>
        <v>35</v>
      </c>
      <c r="O11" s="338">
        <f t="shared" ref="O11:O23" si="5">N11/K11*100</f>
        <v>100</v>
      </c>
      <c r="P11" s="334">
        <f t="shared" ref="P11:P23" si="6">L11</f>
        <v>35</v>
      </c>
      <c r="Q11" s="338">
        <f t="shared" ref="Q11:Q23" si="7">P11/K11*100</f>
        <v>100</v>
      </c>
      <c r="R11" s="334">
        <f t="shared" ref="R11:R23" si="8">L11</f>
        <v>35</v>
      </c>
      <c r="S11" s="338">
        <f t="shared" ref="S11:S23" si="9">R11/K11*100</f>
        <v>100</v>
      </c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2</v>
      </c>
      <c r="B12" s="117"/>
      <c r="C12" s="117" t="str">
        <f>'12'!C12</f>
        <v>LEMAHBANG</v>
      </c>
      <c r="D12" s="334">
        <v>29</v>
      </c>
      <c r="E12" s="334">
        <v>31</v>
      </c>
      <c r="F12" s="115">
        <f t="shared" si="0"/>
        <v>106.89655172413792</v>
      </c>
      <c r="G12" s="334">
        <v>29</v>
      </c>
      <c r="H12" s="115">
        <f t="shared" si="1"/>
        <v>100</v>
      </c>
      <c r="I12" s="337">
        <v>29</v>
      </c>
      <c r="J12" s="338">
        <f t="shared" si="2"/>
        <v>100</v>
      </c>
      <c r="K12" s="334">
        <v>29</v>
      </c>
      <c r="L12" s="334">
        <v>29</v>
      </c>
      <c r="M12" s="337">
        <f t="shared" si="3"/>
        <v>100</v>
      </c>
      <c r="N12" s="334">
        <f t="shared" si="4"/>
        <v>29</v>
      </c>
      <c r="O12" s="338">
        <f t="shared" si="5"/>
        <v>100</v>
      </c>
      <c r="P12" s="334">
        <f t="shared" si="6"/>
        <v>29</v>
      </c>
      <c r="Q12" s="338">
        <f t="shared" si="7"/>
        <v>100</v>
      </c>
      <c r="R12" s="334">
        <f t="shared" si="8"/>
        <v>29</v>
      </c>
      <c r="S12" s="338">
        <f t="shared" si="9"/>
        <v>100</v>
      </c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3</v>
      </c>
      <c r="B13" s="117"/>
      <c r="C13" s="117" t="str">
        <f>'12'!C13</f>
        <v>KARANGBANGUN</v>
      </c>
      <c r="D13" s="334">
        <v>37</v>
      </c>
      <c r="E13" s="334">
        <v>41</v>
      </c>
      <c r="F13" s="115">
        <f t="shared" si="0"/>
        <v>110.81081081081081</v>
      </c>
      <c r="G13" s="334">
        <v>37</v>
      </c>
      <c r="H13" s="115">
        <f t="shared" si="1"/>
        <v>100</v>
      </c>
      <c r="I13" s="337">
        <v>37</v>
      </c>
      <c r="J13" s="338">
        <f t="shared" si="2"/>
        <v>100</v>
      </c>
      <c r="K13" s="334">
        <v>37</v>
      </c>
      <c r="L13" s="334">
        <v>37</v>
      </c>
      <c r="M13" s="337">
        <f t="shared" si="3"/>
        <v>100</v>
      </c>
      <c r="N13" s="334">
        <f t="shared" si="4"/>
        <v>37</v>
      </c>
      <c r="O13" s="338">
        <f t="shared" si="5"/>
        <v>100</v>
      </c>
      <c r="P13" s="334">
        <f t="shared" si="6"/>
        <v>37</v>
      </c>
      <c r="Q13" s="338">
        <f t="shared" si="7"/>
        <v>100</v>
      </c>
      <c r="R13" s="334">
        <f t="shared" si="8"/>
        <v>37</v>
      </c>
      <c r="S13" s="338">
        <f t="shared" si="9"/>
        <v>100</v>
      </c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4</v>
      </c>
      <c r="B14" s="117"/>
      <c r="C14" s="117" t="str">
        <f>'12'!C14</f>
        <v>PLOSO</v>
      </c>
      <c r="D14" s="334">
        <v>33</v>
      </c>
      <c r="E14" s="334">
        <v>38</v>
      </c>
      <c r="F14" s="115">
        <f t="shared" si="0"/>
        <v>115.15151515151516</v>
      </c>
      <c r="G14" s="334">
        <v>33</v>
      </c>
      <c r="H14" s="115">
        <f t="shared" si="1"/>
        <v>100</v>
      </c>
      <c r="I14" s="337">
        <v>33</v>
      </c>
      <c r="J14" s="338">
        <f t="shared" si="2"/>
        <v>100</v>
      </c>
      <c r="K14" s="334">
        <v>33</v>
      </c>
      <c r="L14" s="334">
        <v>33</v>
      </c>
      <c r="M14" s="337">
        <f t="shared" si="3"/>
        <v>100</v>
      </c>
      <c r="N14" s="334">
        <f t="shared" si="4"/>
        <v>33</v>
      </c>
      <c r="O14" s="338">
        <f t="shared" si="5"/>
        <v>100</v>
      </c>
      <c r="P14" s="334">
        <f t="shared" si="6"/>
        <v>33</v>
      </c>
      <c r="Q14" s="338">
        <f t="shared" si="7"/>
        <v>100</v>
      </c>
      <c r="R14" s="334">
        <f t="shared" si="8"/>
        <v>33</v>
      </c>
      <c r="S14" s="338">
        <f t="shared" si="9"/>
        <v>100</v>
      </c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5</v>
      </c>
      <c r="B15" s="117"/>
      <c r="C15" s="117" t="str">
        <f>'12'!C15</f>
        <v>GIRIWONDO</v>
      </c>
      <c r="D15" s="334">
        <v>29</v>
      </c>
      <c r="E15" s="334">
        <v>38</v>
      </c>
      <c r="F15" s="115">
        <f t="shared" si="0"/>
        <v>131.0344827586207</v>
      </c>
      <c r="G15" s="334">
        <v>29</v>
      </c>
      <c r="H15" s="115">
        <f t="shared" si="1"/>
        <v>100</v>
      </c>
      <c r="I15" s="337">
        <v>29</v>
      </c>
      <c r="J15" s="338">
        <f t="shared" si="2"/>
        <v>100</v>
      </c>
      <c r="K15" s="334">
        <v>29</v>
      </c>
      <c r="L15" s="334">
        <v>29</v>
      </c>
      <c r="M15" s="337">
        <f t="shared" si="3"/>
        <v>100</v>
      </c>
      <c r="N15" s="334">
        <f t="shared" si="4"/>
        <v>29</v>
      </c>
      <c r="O15" s="338">
        <f t="shared" si="5"/>
        <v>100</v>
      </c>
      <c r="P15" s="334">
        <f t="shared" si="6"/>
        <v>29</v>
      </c>
      <c r="Q15" s="338">
        <f t="shared" si="7"/>
        <v>100</v>
      </c>
      <c r="R15" s="334">
        <f t="shared" si="8"/>
        <v>29</v>
      </c>
      <c r="S15" s="338">
        <f t="shared" si="9"/>
        <v>100</v>
      </c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6</v>
      </c>
      <c r="B16" s="117"/>
      <c r="C16" s="117" t="str">
        <f>'12'!C16</f>
        <v>KADIPIRO</v>
      </c>
      <c r="D16" s="334">
        <v>32</v>
      </c>
      <c r="E16" s="334">
        <v>38</v>
      </c>
      <c r="F16" s="115">
        <f t="shared" si="0"/>
        <v>118.75</v>
      </c>
      <c r="G16" s="334">
        <v>32</v>
      </c>
      <c r="H16" s="115">
        <f t="shared" si="1"/>
        <v>100</v>
      </c>
      <c r="I16" s="337">
        <v>32</v>
      </c>
      <c r="J16" s="338">
        <f t="shared" si="2"/>
        <v>100</v>
      </c>
      <c r="K16" s="334">
        <v>32</v>
      </c>
      <c r="L16" s="334">
        <v>32</v>
      </c>
      <c r="M16" s="337">
        <f t="shared" si="3"/>
        <v>100</v>
      </c>
      <c r="N16" s="334">
        <f t="shared" si="4"/>
        <v>32</v>
      </c>
      <c r="O16" s="338">
        <f t="shared" si="5"/>
        <v>100</v>
      </c>
      <c r="P16" s="334">
        <f t="shared" si="6"/>
        <v>32</v>
      </c>
      <c r="Q16" s="338">
        <f t="shared" si="7"/>
        <v>100</v>
      </c>
      <c r="R16" s="334">
        <f t="shared" si="8"/>
        <v>32</v>
      </c>
      <c r="S16" s="338">
        <f t="shared" si="9"/>
        <v>100</v>
      </c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7</v>
      </c>
      <c r="B17" s="117"/>
      <c r="C17" s="117" t="str">
        <f>'12'!C17</f>
        <v>JUMANTORO</v>
      </c>
      <c r="D17" s="334">
        <v>44</v>
      </c>
      <c r="E17" s="334">
        <v>47</v>
      </c>
      <c r="F17" s="115">
        <f t="shared" si="0"/>
        <v>106.81818181818181</v>
      </c>
      <c r="G17" s="334">
        <v>45</v>
      </c>
      <c r="H17" s="115">
        <f t="shared" si="1"/>
        <v>102.27272727272727</v>
      </c>
      <c r="I17" s="337">
        <v>44</v>
      </c>
      <c r="J17" s="338">
        <f t="shared" si="2"/>
        <v>100</v>
      </c>
      <c r="K17" s="334">
        <v>44</v>
      </c>
      <c r="L17" s="334">
        <v>44</v>
      </c>
      <c r="M17" s="337">
        <f t="shared" si="3"/>
        <v>100</v>
      </c>
      <c r="N17" s="334">
        <f t="shared" si="4"/>
        <v>44</v>
      </c>
      <c r="O17" s="338">
        <f t="shared" si="5"/>
        <v>100</v>
      </c>
      <c r="P17" s="334">
        <f t="shared" si="6"/>
        <v>44</v>
      </c>
      <c r="Q17" s="338">
        <f t="shared" si="7"/>
        <v>100</v>
      </c>
      <c r="R17" s="334">
        <f t="shared" si="8"/>
        <v>44</v>
      </c>
      <c r="S17" s="338">
        <f t="shared" si="9"/>
        <v>100</v>
      </c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8</v>
      </c>
      <c r="B18" s="117"/>
      <c r="C18" s="117" t="str">
        <f>'12'!C18</f>
        <v>KEDAWUNG</v>
      </c>
      <c r="D18" s="334">
        <v>26</v>
      </c>
      <c r="E18" s="334">
        <v>25</v>
      </c>
      <c r="F18" s="115">
        <f t="shared" si="0"/>
        <v>96.15384615384616</v>
      </c>
      <c r="G18" s="334">
        <v>27</v>
      </c>
      <c r="H18" s="115">
        <f t="shared" si="1"/>
        <v>103.84615384615385</v>
      </c>
      <c r="I18" s="337">
        <v>26</v>
      </c>
      <c r="J18" s="338">
        <f t="shared" si="2"/>
        <v>100</v>
      </c>
      <c r="K18" s="334">
        <v>26</v>
      </c>
      <c r="L18" s="334">
        <v>26</v>
      </c>
      <c r="M18" s="337">
        <f t="shared" si="3"/>
        <v>100</v>
      </c>
      <c r="N18" s="334">
        <f t="shared" si="4"/>
        <v>26</v>
      </c>
      <c r="O18" s="338">
        <f t="shared" si="5"/>
        <v>100</v>
      </c>
      <c r="P18" s="334">
        <f t="shared" si="6"/>
        <v>26</v>
      </c>
      <c r="Q18" s="338">
        <f t="shared" si="7"/>
        <v>100</v>
      </c>
      <c r="R18" s="334">
        <f t="shared" si="8"/>
        <v>26</v>
      </c>
      <c r="S18" s="338">
        <f t="shared" si="9"/>
        <v>100</v>
      </c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9</v>
      </c>
      <c r="B19" s="117"/>
      <c r="C19" s="117" t="str">
        <f>'12'!C19</f>
        <v>BAKALAN</v>
      </c>
      <c r="D19" s="334">
        <v>30</v>
      </c>
      <c r="E19" s="334">
        <v>40</v>
      </c>
      <c r="F19" s="115">
        <f t="shared" si="0"/>
        <v>133.33333333333331</v>
      </c>
      <c r="G19" s="334">
        <v>35</v>
      </c>
      <c r="H19" s="115">
        <f t="shared" si="1"/>
        <v>116.66666666666667</v>
      </c>
      <c r="I19" s="337">
        <v>30</v>
      </c>
      <c r="J19" s="338">
        <f t="shared" si="2"/>
        <v>100</v>
      </c>
      <c r="K19" s="334">
        <v>30</v>
      </c>
      <c r="L19" s="334">
        <v>30</v>
      </c>
      <c r="M19" s="337">
        <f t="shared" si="3"/>
        <v>100</v>
      </c>
      <c r="N19" s="334">
        <f t="shared" si="4"/>
        <v>30</v>
      </c>
      <c r="O19" s="338">
        <f t="shared" si="5"/>
        <v>100</v>
      </c>
      <c r="P19" s="334">
        <f t="shared" si="6"/>
        <v>30</v>
      </c>
      <c r="Q19" s="338">
        <f t="shared" si="7"/>
        <v>100</v>
      </c>
      <c r="R19" s="334">
        <f t="shared" si="8"/>
        <v>30</v>
      </c>
      <c r="S19" s="338">
        <f t="shared" si="9"/>
        <v>100</v>
      </c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10</v>
      </c>
      <c r="B20" s="117"/>
      <c r="C20" s="117" t="str">
        <f>'12'!C20</f>
        <v>JUMAPOLO</v>
      </c>
      <c r="D20" s="334">
        <v>49</v>
      </c>
      <c r="E20" s="334">
        <v>58</v>
      </c>
      <c r="F20" s="115">
        <f t="shared" si="0"/>
        <v>118.36734693877551</v>
      </c>
      <c r="G20" s="334">
        <v>50</v>
      </c>
      <c r="H20" s="115">
        <f t="shared" si="1"/>
        <v>102.04081632653062</v>
      </c>
      <c r="I20" s="337">
        <v>49</v>
      </c>
      <c r="J20" s="338">
        <f t="shared" si="2"/>
        <v>100</v>
      </c>
      <c r="K20" s="334">
        <v>49</v>
      </c>
      <c r="L20" s="334">
        <v>49</v>
      </c>
      <c r="M20" s="337">
        <f t="shared" si="3"/>
        <v>100</v>
      </c>
      <c r="N20" s="334">
        <f t="shared" si="4"/>
        <v>49</v>
      </c>
      <c r="O20" s="338">
        <f t="shared" si="5"/>
        <v>100</v>
      </c>
      <c r="P20" s="334">
        <f t="shared" si="6"/>
        <v>49</v>
      </c>
      <c r="Q20" s="338">
        <f t="shared" si="7"/>
        <v>100</v>
      </c>
      <c r="R20" s="334">
        <f t="shared" si="8"/>
        <v>49</v>
      </c>
      <c r="S20" s="338">
        <f t="shared" si="9"/>
        <v>100</v>
      </c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11</v>
      </c>
      <c r="B21" s="117"/>
      <c r="C21" s="117" t="str">
        <f>'12'!C21</f>
        <v>KWANGSAN</v>
      </c>
      <c r="D21" s="334">
        <v>39</v>
      </c>
      <c r="E21" s="334">
        <v>48</v>
      </c>
      <c r="F21" s="115">
        <f t="shared" si="0"/>
        <v>123.07692307692308</v>
      </c>
      <c r="G21" s="334">
        <v>41</v>
      </c>
      <c r="H21" s="115">
        <f t="shared" si="1"/>
        <v>105.12820512820514</v>
      </c>
      <c r="I21" s="337">
        <v>39</v>
      </c>
      <c r="J21" s="338">
        <f t="shared" si="2"/>
        <v>100</v>
      </c>
      <c r="K21" s="334">
        <v>39</v>
      </c>
      <c r="L21" s="334">
        <v>39</v>
      </c>
      <c r="M21" s="337">
        <f t="shared" si="3"/>
        <v>100</v>
      </c>
      <c r="N21" s="334">
        <f t="shared" si="4"/>
        <v>39</v>
      </c>
      <c r="O21" s="338">
        <f t="shared" si="5"/>
        <v>100</v>
      </c>
      <c r="P21" s="334">
        <f t="shared" si="6"/>
        <v>39</v>
      </c>
      <c r="Q21" s="338">
        <f t="shared" si="7"/>
        <v>100</v>
      </c>
      <c r="R21" s="334">
        <f t="shared" si="8"/>
        <v>39</v>
      </c>
      <c r="S21" s="338">
        <f t="shared" si="9"/>
        <v>100</v>
      </c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12</v>
      </c>
      <c r="B22" s="117"/>
      <c r="C22" s="117" t="str">
        <f>'12'!C22</f>
        <v>JATIREJO</v>
      </c>
      <c r="D22" s="334">
        <v>39</v>
      </c>
      <c r="E22" s="334">
        <v>59</v>
      </c>
      <c r="F22" s="115">
        <f t="shared" si="0"/>
        <v>151.28205128205127</v>
      </c>
      <c r="G22" s="334">
        <v>41</v>
      </c>
      <c r="H22" s="115">
        <f t="shared" si="1"/>
        <v>105.12820512820514</v>
      </c>
      <c r="I22" s="337">
        <v>39</v>
      </c>
      <c r="J22" s="338">
        <f t="shared" si="2"/>
        <v>100</v>
      </c>
      <c r="K22" s="334">
        <v>39</v>
      </c>
      <c r="L22" s="334">
        <v>39</v>
      </c>
      <c r="M22" s="337">
        <f t="shared" si="3"/>
        <v>100</v>
      </c>
      <c r="N22" s="334">
        <f t="shared" si="4"/>
        <v>39</v>
      </c>
      <c r="O22" s="338">
        <f t="shared" si="5"/>
        <v>100</v>
      </c>
      <c r="P22" s="334">
        <f t="shared" si="6"/>
        <v>39</v>
      </c>
      <c r="Q22" s="338">
        <f t="shared" si="7"/>
        <v>100</v>
      </c>
      <c r="R22" s="334">
        <f t="shared" si="8"/>
        <v>39</v>
      </c>
      <c r="S22" s="338">
        <f t="shared" si="9"/>
        <v>100</v>
      </c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16" t="s">
        <v>597</v>
      </c>
      <c r="B23" s="116"/>
      <c r="C23" s="116"/>
      <c r="D23" s="256">
        <f>SUM(D11:D22)</f>
        <v>422</v>
      </c>
      <c r="E23" s="256">
        <f>SUM(E11:E22)</f>
        <v>505</v>
      </c>
      <c r="F23" s="120">
        <f t="shared" si="0"/>
        <v>119.66824644549763</v>
      </c>
      <c r="G23" s="256">
        <f>SUM(G11:G22)</f>
        <v>439</v>
      </c>
      <c r="H23" s="120">
        <f t="shared" si="1"/>
        <v>104.02843601895735</v>
      </c>
      <c r="I23" s="256">
        <f>SUM(I11:I22)</f>
        <v>422</v>
      </c>
      <c r="J23" s="119">
        <f t="shared" si="2"/>
        <v>100</v>
      </c>
      <c r="K23" s="256">
        <f>SUM(K11:K22)</f>
        <v>422</v>
      </c>
      <c r="L23" s="256">
        <f>SUM(K11:K22)</f>
        <v>422</v>
      </c>
      <c r="M23" s="119">
        <f t="shared" si="3"/>
        <v>100</v>
      </c>
      <c r="N23" s="335">
        <f t="shared" si="4"/>
        <v>422</v>
      </c>
      <c r="O23" s="119">
        <f t="shared" si="5"/>
        <v>100</v>
      </c>
      <c r="P23" s="335">
        <f t="shared" si="6"/>
        <v>422</v>
      </c>
      <c r="Q23" s="119">
        <f t="shared" si="7"/>
        <v>100</v>
      </c>
      <c r="R23" s="335">
        <f t="shared" si="8"/>
        <v>422</v>
      </c>
      <c r="S23" s="119">
        <f t="shared" si="9"/>
        <v>100</v>
      </c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1354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21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21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</row>
    <row r="225" spans="1:19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</row>
    <row r="226" spans="1:19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</row>
    <row r="227" spans="1:19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</row>
    <row r="228" spans="1:19" ht="15.75" customHeight="1" x14ac:dyDescent="0.25"/>
    <row r="229" spans="1:19" ht="15.75" customHeight="1" x14ac:dyDescent="0.25"/>
    <row r="230" spans="1:19" ht="15.75" customHeight="1" x14ac:dyDescent="0.25"/>
    <row r="231" spans="1:19" ht="15.75" customHeight="1" x14ac:dyDescent="0.25"/>
    <row r="232" spans="1:19" ht="15.75" customHeight="1" x14ac:dyDescent="0.25"/>
    <row r="233" spans="1:19" ht="15.75" customHeight="1" x14ac:dyDescent="0.25"/>
    <row r="234" spans="1:19" ht="15.75" customHeight="1" x14ac:dyDescent="0.25"/>
    <row r="235" spans="1:19" ht="15.75" customHeight="1" x14ac:dyDescent="0.25"/>
    <row r="236" spans="1:19" ht="15.75" customHeight="1" x14ac:dyDescent="0.25"/>
    <row r="237" spans="1:19" ht="15.75" customHeight="1" x14ac:dyDescent="0.25"/>
    <row r="238" spans="1:19" ht="15.75" customHeight="1" x14ac:dyDescent="0.25"/>
    <row r="239" spans="1:19" ht="15.75" customHeight="1" x14ac:dyDescent="0.25"/>
    <row r="240" spans="1:19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5">
    <mergeCell ref="A3:S3"/>
    <mergeCell ref="A7:A9"/>
    <mergeCell ref="B7:B9"/>
    <mergeCell ref="C7:C9"/>
    <mergeCell ref="D7:H7"/>
    <mergeCell ref="K7:S7"/>
    <mergeCell ref="D8:D9"/>
    <mergeCell ref="E8:F8"/>
    <mergeCell ref="G8:H8"/>
    <mergeCell ref="I8:J8"/>
    <mergeCell ref="K8:K9"/>
    <mergeCell ref="L8:M8"/>
    <mergeCell ref="N8:O8"/>
    <mergeCell ref="P8:Q8"/>
    <mergeCell ref="R8:S8"/>
  </mergeCells>
  <printOptions horizontalCentered="1"/>
  <pageMargins left="0.90972222222222199" right="0.905555555555556" top="1.1416666666666699" bottom="0.905555555555556" header="0.51180555555555496" footer="0.51180555555555496"/>
  <pageSetup paperSize="9" firstPageNumber="0" orientation="landscape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J17" sqref="J17"/>
    </sheetView>
  </sheetViews>
  <sheetFormatPr defaultColWidth="14.42578125" defaultRowHeight="15" x14ac:dyDescent="0.25"/>
  <cols>
    <col min="1" max="1" width="5.7109375" customWidth="1"/>
    <col min="2" max="2" width="15" customWidth="1"/>
    <col min="3" max="3" width="14.5703125" customWidth="1"/>
    <col min="4" max="4" width="13.28515625" customWidth="1"/>
    <col min="5" max="5" width="8.5703125" bestFit="1" customWidth="1"/>
    <col min="6" max="6" width="7" customWidth="1"/>
    <col min="7" max="7" width="9.140625" customWidth="1"/>
    <col min="8" max="8" width="7.140625" customWidth="1"/>
    <col min="9" max="9" width="9" customWidth="1"/>
    <col min="10" max="10" width="7.42578125" customWidth="1"/>
    <col min="11" max="11" width="8.7109375" customWidth="1"/>
    <col min="12" max="12" width="7.7109375" customWidth="1"/>
    <col min="13" max="13" width="8.42578125" customWidth="1"/>
    <col min="14" max="14" width="8" customWidth="1"/>
    <col min="15" max="15" width="8.5703125" customWidth="1"/>
    <col min="16" max="16" width="8" customWidth="1"/>
    <col min="17" max="26" width="9.28515625" customWidth="1"/>
  </cols>
  <sheetData>
    <row r="1" spans="1:26" ht="15.75" x14ac:dyDescent="0.25">
      <c r="A1" s="101" t="s">
        <v>747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748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22"/>
      <c r="G4" s="122" t="str">
        <f>'1'!E5</f>
        <v>KABUPATEN/KOTA</v>
      </c>
      <c r="H4" s="101" t="str">
        <f>'1'!$F$5</f>
        <v>KARANGANYAR</v>
      </c>
      <c r="I4" s="102"/>
      <c r="J4" s="102"/>
      <c r="K4" s="105"/>
      <c r="L4" s="105"/>
      <c r="M4" s="105"/>
      <c r="N4" s="105"/>
      <c r="O4" s="105"/>
      <c r="P4" s="105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22"/>
      <c r="G5" s="122" t="str">
        <f>'1'!E6</f>
        <v>TAHUN</v>
      </c>
      <c r="H5" s="101">
        <f>'1'!$F$6</f>
        <v>2024</v>
      </c>
      <c r="I5" s="102"/>
      <c r="J5" s="102"/>
      <c r="K5" s="105"/>
      <c r="L5" s="105"/>
      <c r="M5" s="105"/>
      <c r="N5" s="105"/>
      <c r="O5" s="105"/>
      <c r="P5" s="105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8" customHeight="1" x14ac:dyDescent="0.25">
      <c r="A7" s="706" t="s">
        <v>4</v>
      </c>
      <c r="B7" s="706" t="str">
        <f>'12'!B7</f>
        <v>PUSKESMAS</v>
      </c>
      <c r="C7" s="706" t="s">
        <v>749</v>
      </c>
      <c r="D7" s="707" t="s">
        <v>750</v>
      </c>
      <c r="E7" s="706" t="s">
        <v>751</v>
      </c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06"/>
      <c r="B8" s="706"/>
      <c r="C8" s="706"/>
      <c r="D8" s="706"/>
      <c r="E8" s="706" t="s">
        <v>752</v>
      </c>
      <c r="F8" s="706"/>
      <c r="G8" s="706" t="s">
        <v>753</v>
      </c>
      <c r="H8" s="706"/>
      <c r="I8" s="706" t="s">
        <v>754</v>
      </c>
      <c r="J8" s="706"/>
      <c r="K8" s="706" t="s">
        <v>755</v>
      </c>
      <c r="L8" s="706"/>
      <c r="M8" s="706" t="s">
        <v>756</v>
      </c>
      <c r="N8" s="706"/>
      <c r="O8" s="706" t="s">
        <v>757</v>
      </c>
      <c r="P8" s="706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8" customHeight="1" x14ac:dyDescent="0.25">
      <c r="A9" s="706"/>
      <c r="B9" s="706"/>
      <c r="C9" s="706"/>
      <c r="D9" s="706"/>
      <c r="E9" s="659" t="s">
        <v>326</v>
      </c>
      <c r="F9" s="107" t="s">
        <v>29</v>
      </c>
      <c r="G9" s="659" t="s">
        <v>326</v>
      </c>
      <c r="H9" s="107" t="s">
        <v>29</v>
      </c>
      <c r="I9" s="659" t="s">
        <v>326</v>
      </c>
      <c r="J9" s="107" t="s">
        <v>29</v>
      </c>
      <c r="K9" s="659" t="s">
        <v>326</v>
      </c>
      <c r="L9" s="107" t="s">
        <v>29</v>
      </c>
      <c r="M9" s="659" t="s">
        <v>326</v>
      </c>
      <c r="N9" s="107" t="s">
        <v>29</v>
      </c>
      <c r="O9" s="659" t="s">
        <v>326</v>
      </c>
      <c r="P9" s="107" t="s">
        <v>29</v>
      </c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8" customHeight="1" x14ac:dyDescent="0.25">
      <c r="A11" s="111">
        <v>1</v>
      </c>
      <c r="B11" s="150" t="s">
        <v>504</v>
      </c>
      <c r="C11" s="339" t="s">
        <v>504</v>
      </c>
      <c r="D11" s="111">
        <v>652</v>
      </c>
      <c r="E11" s="326">
        <v>0</v>
      </c>
      <c r="F11" s="131">
        <f>E11/$D11*100</f>
        <v>0</v>
      </c>
      <c r="G11" s="326">
        <v>3</v>
      </c>
      <c r="H11" s="131">
        <f>G11/$D11*100</f>
        <v>0.46012269938650308</v>
      </c>
      <c r="I11" s="326">
        <v>1</v>
      </c>
      <c r="J11" s="131">
        <f>I11/$D11*100</f>
        <v>0.15337423312883436</v>
      </c>
      <c r="K11" s="326">
        <v>183</v>
      </c>
      <c r="L11" s="131">
        <f>K11/$D11*100</f>
        <v>28.067484662576685</v>
      </c>
      <c r="M11" s="326">
        <v>814</v>
      </c>
      <c r="N11" s="131">
        <f>M11/$D11*100</f>
        <v>124.84662576687116</v>
      </c>
      <c r="O11" s="130">
        <v>915</v>
      </c>
      <c r="P11" s="131">
        <f>O11/$D11*100</f>
        <v>140.33742331288343</v>
      </c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8" customHeight="1" x14ac:dyDescent="0.25">
      <c r="A12" s="111"/>
      <c r="B12" s="150"/>
      <c r="C12" s="339"/>
      <c r="D12" s="111"/>
      <c r="E12" s="326"/>
      <c r="F12" s="135"/>
      <c r="G12" s="326"/>
      <c r="H12" s="135"/>
      <c r="I12" s="326"/>
      <c r="J12" s="135"/>
      <c r="K12" s="326"/>
      <c r="L12" s="135"/>
      <c r="M12" s="326"/>
      <c r="N12" s="135"/>
      <c r="O12" s="130"/>
      <c r="P12" s="135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8" customHeight="1" x14ac:dyDescent="0.25">
      <c r="A13" s="116" t="s">
        <v>597</v>
      </c>
      <c r="B13" s="116"/>
      <c r="C13" s="116"/>
      <c r="D13" s="134">
        <v>652</v>
      </c>
      <c r="E13" s="134">
        <f>SUM(E11:E12)</f>
        <v>0</v>
      </c>
      <c r="F13" s="135">
        <f>E13/$D13*100</f>
        <v>0</v>
      </c>
      <c r="G13" s="134">
        <v>3</v>
      </c>
      <c r="H13" s="135">
        <f>G13/$D13*100</f>
        <v>0.46012269938650308</v>
      </c>
      <c r="I13" s="134">
        <v>1</v>
      </c>
      <c r="J13" s="135">
        <f>I13/$D13*100</f>
        <v>0.15337423312883436</v>
      </c>
      <c r="K13" s="134">
        <v>183</v>
      </c>
      <c r="L13" s="135">
        <f>K13/$D13*100</f>
        <v>28.067484662576685</v>
      </c>
      <c r="M13" s="134">
        <v>814</v>
      </c>
      <c r="N13" s="135">
        <f>M13/$D13*100</f>
        <v>124.84662576687116</v>
      </c>
      <c r="O13" s="134">
        <v>915</v>
      </c>
      <c r="P13" s="135">
        <f>O13/$D13*100</f>
        <v>140.33742331288343</v>
      </c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8" customHeight="1" x14ac:dyDescent="0.25">
      <c r="A14" s="142"/>
      <c r="B14" s="142"/>
      <c r="C14" s="142"/>
      <c r="D14" s="142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8" customHeight="1" x14ac:dyDescent="0.25">
      <c r="A15" s="650" t="s">
        <v>1355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8" customHeight="1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8" customHeight="1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8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8" customHeight="1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8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8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8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8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8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8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8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8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8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8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8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8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8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24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2">
    <mergeCell ref="A3:P3"/>
    <mergeCell ref="A7:A9"/>
    <mergeCell ref="B7:B9"/>
    <mergeCell ref="C7:C9"/>
    <mergeCell ref="D7:D9"/>
    <mergeCell ref="E7:P7"/>
    <mergeCell ref="E8:F8"/>
    <mergeCell ref="G8:H8"/>
    <mergeCell ref="I8:J8"/>
    <mergeCell ref="K8:L8"/>
    <mergeCell ref="M8:N8"/>
    <mergeCell ref="O8:P8"/>
  </mergeCells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N18" sqref="N18"/>
    </sheetView>
  </sheetViews>
  <sheetFormatPr defaultColWidth="14.42578125" defaultRowHeight="15" x14ac:dyDescent="0.25"/>
  <cols>
    <col min="1" max="1" width="5.7109375" customWidth="1"/>
    <col min="2" max="3" width="16.42578125" customWidth="1"/>
    <col min="4" max="4" width="16.7109375" customWidth="1"/>
    <col min="5" max="5" width="8.42578125" customWidth="1"/>
    <col min="6" max="6" width="7" customWidth="1"/>
    <col min="7" max="7" width="8.7109375" customWidth="1"/>
    <col min="8" max="8" width="6.85546875" customWidth="1"/>
    <col min="9" max="9" width="8.7109375" customWidth="1"/>
    <col min="10" max="10" width="6.5703125" customWidth="1"/>
    <col min="11" max="11" width="8.7109375" customWidth="1"/>
    <col min="12" max="12" width="7.140625" customWidth="1"/>
    <col min="13" max="13" width="8.5703125" customWidth="1"/>
    <col min="14" max="14" width="7.42578125" customWidth="1"/>
    <col min="15" max="26" width="9.28515625" customWidth="1"/>
  </cols>
  <sheetData>
    <row r="1" spans="1:26" ht="15.75" x14ac:dyDescent="0.25">
      <c r="A1" s="101" t="s">
        <v>758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759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22" t="str">
        <f>'1'!E5</f>
        <v>KABUPATEN/KOTA</v>
      </c>
      <c r="G4" s="101" t="str">
        <f>'1'!$F$5</f>
        <v>KARANGANYAR</v>
      </c>
      <c r="H4" s="102"/>
      <c r="I4" s="102"/>
      <c r="J4" s="102"/>
      <c r="K4" s="105"/>
      <c r="L4" s="105"/>
      <c r="M4" s="105"/>
      <c r="N4" s="105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22" t="str">
        <f>'1'!E6</f>
        <v>TAHUN</v>
      </c>
      <c r="G5" s="101">
        <f>'1'!$F$6</f>
        <v>2024</v>
      </c>
      <c r="H5" s="102"/>
      <c r="I5" s="102"/>
      <c r="J5" s="102"/>
      <c r="K5" s="105"/>
      <c r="L5" s="105"/>
      <c r="M5" s="105"/>
      <c r="N5" s="105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7.5" customHeight="1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8" customHeight="1" x14ac:dyDescent="0.25">
      <c r="A7" s="706" t="s">
        <v>4</v>
      </c>
      <c r="B7" s="706" t="str">
        <f>'12'!B7</f>
        <v>PUSKESMAS</v>
      </c>
      <c r="C7" s="707" t="s">
        <v>324</v>
      </c>
      <c r="D7" s="707" t="s">
        <v>760</v>
      </c>
      <c r="E7" s="706" t="s">
        <v>761</v>
      </c>
      <c r="F7" s="706"/>
      <c r="G7" s="706"/>
      <c r="H7" s="706"/>
      <c r="I7" s="706"/>
      <c r="J7" s="706"/>
      <c r="K7" s="706"/>
      <c r="L7" s="706"/>
      <c r="M7" s="706"/>
      <c r="N7" s="706"/>
      <c r="O7" s="17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06"/>
      <c r="B8" s="706"/>
      <c r="C8" s="706"/>
      <c r="D8" s="706"/>
      <c r="E8" s="706" t="s">
        <v>752</v>
      </c>
      <c r="F8" s="706"/>
      <c r="G8" s="706" t="s">
        <v>753</v>
      </c>
      <c r="H8" s="706"/>
      <c r="I8" s="706" t="s">
        <v>754</v>
      </c>
      <c r="J8" s="706"/>
      <c r="K8" s="706" t="s">
        <v>755</v>
      </c>
      <c r="L8" s="706"/>
      <c r="M8" s="706" t="s">
        <v>756</v>
      </c>
      <c r="N8" s="706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29.25" customHeight="1" x14ac:dyDescent="0.25">
      <c r="A9" s="706"/>
      <c r="B9" s="706"/>
      <c r="C9" s="706"/>
      <c r="D9" s="706"/>
      <c r="E9" s="659" t="s">
        <v>326</v>
      </c>
      <c r="F9" s="107" t="s">
        <v>29</v>
      </c>
      <c r="G9" s="659" t="s">
        <v>326</v>
      </c>
      <c r="H9" s="107" t="s">
        <v>29</v>
      </c>
      <c r="I9" s="659" t="s">
        <v>326</v>
      </c>
      <c r="J9" s="107" t="s">
        <v>29</v>
      </c>
      <c r="K9" s="659" t="s">
        <v>326</v>
      </c>
      <c r="L9" s="107" t="s">
        <v>29</v>
      </c>
      <c r="M9" s="659" t="s">
        <v>326</v>
      </c>
      <c r="N9" s="107" t="s">
        <v>29</v>
      </c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8" customHeight="1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8" customHeight="1" x14ac:dyDescent="0.25">
      <c r="A11" s="111">
        <v>1</v>
      </c>
      <c r="B11" s="150" t="s">
        <v>504</v>
      </c>
      <c r="C11" s="150" t="str">
        <f>'12'!C20</f>
        <v>JUMAPOLO</v>
      </c>
      <c r="D11" s="111">
        <v>7038</v>
      </c>
      <c r="E11" s="130">
        <v>0</v>
      </c>
      <c r="F11" s="131">
        <f>E11/$D11*100</f>
        <v>0</v>
      </c>
      <c r="G11" s="326">
        <v>5</v>
      </c>
      <c r="H11" s="131">
        <f>G11/$D11*100</f>
        <v>7.1042909917590227E-2</v>
      </c>
      <c r="I11" s="326">
        <v>4</v>
      </c>
      <c r="J11" s="131">
        <f>I11/$D11*100</f>
        <v>5.6834327934072178E-2</v>
      </c>
      <c r="K11" s="326">
        <v>176</v>
      </c>
      <c r="L11" s="131">
        <f>K11/$D11*100</f>
        <v>2.500710429099176</v>
      </c>
      <c r="M11" s="326">
        <v>78</v>
      </c>
      <c r="N11" s="131">
        <f>M11/$D11*100</f>
        <v>1.1082693947144073</v>
      </c>
      <c r="O11" s="340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8" customHeight="1" x14ac:dyDescent="0.25">
      <c r="A12" s="111"/>
      <c r="B12" s="150"/>
      <c r="C12" s="150"/>
      <c r="D12" s="111"/>
      <c r="E12" s="130"/>
      <c r="F12" s="135"/>
      <c r="G12" s="326"/>
      <c r="H12" s="135"/>
      <c r="I12" s="326"/>
      <c r="J12" s="135"/>
      <c r="K12" s="326"/>
      <c r="L12" s="135"/>
      <c r="M12" s="326"/>
      <c r="N12" s="135"/>
      <c r="O12" s="340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8" customHeight="1" x14ac:dyDescent="0.25">
      <c r="A13" s="116" t="s">
        <v>597</v>
      </c>
      <c r="B13" s="116"/>
      <c r="C13" s="116"/>
      <c r="D13" s="341">
        <v>7038</v>
      </c>
      <c r="E13" s="134">
        <f>SUM(E11:E12)</f>
        <v>0</v>
      </c>
      <c r="F13" s="135">
        <f>E13/$D13*100</f>
        <v>0</v>
      </c>
      <c r="G13" s="134">
        <v>5</v>
      </c>
      <c r="H13" s="135">
        <f>G13/$D13*100</f>
        <v>7.1042909917590227E-2</v>
      </c>
      <c r="I13" s="134">
        <v>4</v>
      </c>
      <c r="J13" s="135">
        <f>I13/$D13*100</f>
        <v>5.6834327934072178E-2</v>
      </c>
      <c r="K13" s="134">
        <v>176</v>
      </c>
      <c r="L13" s="135">
        <f>K13/$D13*100</f>
        <v>2.500710429099176</v>
      </c>
      <c r="M13" s="134">
        <v>78</v>
      </c>
      <c r="N13" s="135">
        <f>M13/$D13*100</f>
        <v>1.1082693947144073</v>
      </c>
      <c r="O13" s="340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8" customHeight="1" x14ac:dyDescent="0.25">
      <c r="A14" s="142"/>
      <c r="B14" s="142"/>
      <c r="C14" s="142"/>
      <c r="D14" s="142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340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8" customHeight="1" x14ac:dyDescent="0.25">
      <c r="A15" s="650" t="s">
        <v>1355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340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8" customHeight="1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340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8" customHeight="1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340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8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340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8" customHeight="1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340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8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340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8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340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8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340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8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8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8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8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8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8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8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8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8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8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24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3:N3"/>
    <mergeCell ref="A7:A9"/>
    <mergeCell ref="B7:B9"/>
    <mergeCell ref="C7:C9"/>
    <mergeCell ref="D7:D9"/>
    <mergeCell ref="E7:N7"/>
    <mergeCell ref="E8:F8"/>
    <mergeCell ref="G8:H8"/>
    <mergeCell ref="I8:J8"/>
    <mergeCell ref="K8:L8"/>
    <mergeCell ref="M8:N8"/>
  </mergeCells>
  <printOptions horizontalCentered="1"/>
  <pageMargins left="1.22986111111111" right="0.9" top="1.1499999999999999" bottom="0.9" header="0.51180555555555496" footer="0.51180555555555496"/>
  <pageSetup paperSize="9" firstPageNumber="0" orientation="landscape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L21" sqref="L21"/>
    </sheetView>
  </sheetViews>
  <sheetFormatPr defaultColWidth="14.42578125" defaultRowHeight="15" x14ac:dyDescent="0.25"/>
  <cols>
    <col min="1" max="1" width="5.7109375" customWidth="1"/>
    <col min="2" max="2" width="15.140625" customWidth="1"/>
    <col min="3" max="3" width="15.85546875" customWidth="1"/>
    <col min="4" max="4" width="13.28515625" customWidth="1"/>
    <col min="5" max="5" width="9" customWidth="1"/>
    <col min="6" max="6" width="7" customWidth="1"/>
    <col min="7" max="7" width="8.42578125" customWidth="1"/>
    <col min="8" max="8" width="7.5703125" customWidth="1"/>
    <col min="9" max="9" width="8.28515625" customWidth="1"/>
    <col min="10" max="10" width="7.42578125" customWidth="1"/>
    <col min="11" max="11" width="9" customWidth="1"/>
    <col min="12" max="12" width="7.28515625" customWidth="1"/>
    <col min="13" max="13" width="9" customWidth="1"/>
    <col min="14" max="14" width="7.5703125" customWidth="1"/>
    <col min="15" max="26" width="9.28515625" customWidth="1"/>
  </cols>
  <sheetData>
    <row r="1" spans="1:26" ht="15.75" x14ac:dyDescent="0.25">
      <c r="A1" s="101" t="s">
        <v>762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763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22" t="str">
        <f>'1'!E5</f>
        <v>KABUPATEN/KOTA</v>
      </c>
      <c r="G4" s="101" t="str">
        <f>'1'!$F$5</f>
        <v>KARANGANYAR</v>
      </c>
      <c r="H4" s="102"/>
      <c r="I4" s="102"/>
      <c r="J4" s="102"/>
      <c r="K4" s="105"/>
      <c r="L4" s="105"/>
      <c r="M4" s="105"/>
      <c r="N4" s="105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22" t="str">
        <f>'1'!E6</f>
        <v>TAHUN</v>
      </c>
      <c r="G5" s="101">
        <f>'1'!$F$6</f>
        <v>2024</v>
      </c>
      <c r="H5" s="102"/>
      <c r="I5" s="102"/>
      <c r="J5" s="102"/>
      <c r="K5" s="105"/>
      <c r="L5" s="105"/>
      <c r="M5" s="105"/>
      <c r="N5" s="105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08" t="s">
        <v>4</v>
      </c>
      <c r="B7" s="708" t="str">
        <f>'12'!B7</f>
        <v>PUSKESMAS</v>
      </c>
      <c r="C7" s="708" t="s">
        <v>749</v>
      </c>
      <c r="D7" s="740" t="s">
        <v>764</v>
      </c>
      <c r="E7" s="717" t="s">
        <v>765</v>
      </c>
      <c r="F7" s="717"/>
      <c r="G7" s="717"/>
      <c r="H7" s="717"/>
      <c r="I7" s="717"/>
      <c r="J7" s="717"/>
      <c r="K7" s="717"/>
      <c r="L7" s="717"/>
      <c r="M7" s="717"/>
      <c r="N7" s="717"/>
      <c r="O7" s="17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.75" x14ac:dyDescent="0.25">
      <c r="A8" s="708"/>
      <c r="B8" s="708"/>
      <c r="C8" s="708"/>
      <c r="D8" s="708"/>
      <c r="E8" s="747" t="s">
        <v>752</v>
      </c>
      <c r="F8" s="747"/>
      <c r="G8" s="747" t="s">
        <v>753</v>
      </c>
      <c r="H8" s="747"/>
      <c r="I8" s="747" t="s">
        <v>754</v>
      </c>
      <c r="J8" s="747"/>
      <c r="K8" s="747" t="s">
        <v>755</v>
      </c>
      <c r="L8" s="747"/>
      <c r="M8" s="706" t="s">
        <v>756</v>
      </c>
      <c r="N8" s="706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3.75" customHeight="1" x14ac:dyDescent="0.25">
      <c r="A9" s="708"/>
      <c r="B9" s="708"/>
      <c r="C9" s="708"/>
      <c r="D9" s="708"/>
      <c r="E9" s="668" t="s">
        <v>326</v>
      </c>
      <c r="F9" s="220" t="s">
        <v>29</v>
      </c>
      <c r="G9" s="668" t="s">
        <v>326</v>
      </c>
      <c r="H9" s="220" t="s">
        <v>29</v>
      </c>
      <c r="I9" s="668" t="s">
        <v>326</v>
      </c>
      <c r="J9" s="220" t="s">
        <v>29</v>
      </c>
      <c r="K9" s="668" t="s">
        <v>326</v>
      </c>
      <c r="L9" s="220" t="s">
        <v>29</v>
      </c>
      <c r="M9" s="668" t="s">
        <v>326</v>
      </c>
      <c r="N9" s="220" t="s">
        <v>29</v>
      </c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6.5" customHeight="1" x14ac:dyDescent="0.25">
      <c r="A10" s="221">
        <v>1</v>
      </c>
      <c r="B10" s="126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5.75" x14ac:dyDescent="0.25">
      <c r="A11" s="111">
        <v>1</v>
      </c>
      <c r="B11" s="150" t="s">
        <v>504</v>
      </c>
      <c r="C11" s="150" t="str">
        <f>'12'!C20</f>
        <v>JUMAPOLO</v>
      </c>
      <c r="D11" s="111">
        <v>7690</v>
      </c>
      <c r="E11" s="130">
        <v>0</v>
      </c>
      <c r="F11" s="342">
        <f>E11/$D11*100</f>
        <v>0</v>
      </c>
      <c r="G11" s="326">
        <v>8</v>
      </c>
      <c r="H11" s="342">
        <f>G11/$D11*100</f>
        <v>0.10403120936280884</v>
      </c>
      <c r="I11" s="326">
        <v>5</v>
      </c>
      <c r="J11" s="342">
        <f>I11/$D11*100</f>
        <v>6.5019505851755532E-2</v>
      </c>
      <c r="K11" s="326">
        <v>359</v>
      </c>
      <c r="L11" s="135">
        <f>K11/$D11*100</f>
        <v>4.6684005201560472</v>
      </c>
      <c r="M11" s="326">
        <v>892</v>
      </c>
      <c r="N11" s="342">
        <f>M11/$D11*100</f>
        <v>11.599479843953187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x14ac:dyDescent="0.25">
      <c r="A12" s="117"/>
      <c r="B12" s="150"/>
      <c r="C12" s="150"/>
      <c r="D12" s="111"/>
      <c r="E12" s="130"/>
      <c r="F12" s="342"/>
      <c r="G12" s="326"/>
      <c r="H12" s="342"/>
      <c r="I12" s="326"/>
      <c r="J12" s="342"/>
      <c r="K12" s="326"/>
      <c r="L12" s="135"/>
      <c r="M12" s="326"/>
      <c r="N12" s="342"/>
      <c r="O12" s="343"/>
      <c r="P12" s="34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6" t="s">
        <v>597</v>
      </c>
      <c r="B13" s="116"/>
      <c r="C13" s="116"/>
      <c r="D13" s="341">
        <v>7690</v>
      </c>
      <c r="E13" s="134">
        <v>0</v>
      </c>
      <c r="F13" s="135">
        <f>E13/$D13*100</f>
        <v>0</v>
      </c>
      <c r="G13" s="134">
        <v>8</v>
      </c>
      <c r="H13" s="135">
        <f>G13/$D13*100</f>
        <v>0.10403120936280884</v>
      </c>
      <c r="I13" s="134">
        <v>5</v>
      </c>
      <c r="J13" s="135">
        <f>I13/$D13*100</f>
        <v>6.5019505851755532E-2</v>
      </c>
      <c r="K13" s="134">
        <v>359</v>
      </c>
      <c r="L13" s="135">
        <f>K13/$D13*100</f>
        <v>4.6684005201560472</v>
      </c>
      <c r="M13" s="344">
        <v>892</v>
      </c>
      <c r="N13" s="135">
        <f>M13/$D13*100</f>
        <v>11.599479843953187</v>
      </c>
      <c r="O13" s="343"/>
      <c r="P13" s="34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42"/>
      <c r="B14" s="142"/>
      <c r="C14" s="142"/>
      <c r="D14" s="142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343"/>
      <c r="P14" s="34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650" t="s">
        <v>1355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343"/>
      <c r="P15" s="34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343"/>
      <c r="P16" s="34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343"/>
      <c r="P17" s="34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343"/>
      <c r="P18" s="34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343"/>
      <c r="P19" s="34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343"/>
      <c r="P20" s="343"/>
      <c r="Q20" s="103"/>
      <c r="R20" s="103"/>
      <c r="S20" s="103"/>
      <c r="T20" s="103" t="s">
        <v>766</v>
      </c>
      <c r="U20" s="103"/>
      <c r="V20" s="103"/>
      <c r="W20" s="103"/>
      <c r="X20" s="103"/>
      <c r="Y20" s="103"/>
      <c r="Z20" s="103"/>
    </row>
    <row r="21" spans="1:26" ht="15.7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343"/>
      <c r="P21" s="34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343"/>
      <c r="P22" s="34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343"/>
      <c r="P23" s="34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343"/>
      <c r="P24" s="343"/>
      <c r="Q24" s="103"/>
      <c r="R24" s="103"/>
      <c r="S24" s="103"/>
      <c r="T24" s="103"/>
      <c r="U24" s="103"/>
      <c r="V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72"/>
      <c r="P25" s="172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3:N3"/>
    <mergeCell ref="A7:A9"/>
    <mergeCell ref="B7:B9"/>
    <mergeCell ref="C7:C9"/>
    <mergeCell ref="D7:D9"/>
    <mergeCell ref="E7:N7"/>
    <mergeCell ref="E8:F8"/>
    <mergeCell ref="G8:H8"/>
    <mergeCell ref="I8:J8"/>
    <mergeCell ref="K8:L8"/>
    <mergeCell ref="M8:N8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D26" sqref="D26"/>
    </sheetView>
  </sheetViews>
  <sheetFormatPr defaultColWidth="14.42578125" defaultRowHeight="15" x14ac:dyDescent="0.25"/>
  <cols>
    <col min="1" max="1" width="5.5703125" customWidth="1"/>
    <col min="2" max="2" width="15" customWidth="1"/>
    <col min="3" max="3" width="17.42578125" customWidth="1"/>
    <col min="4" max="4" width="18.5703125" customWidth="1"/>
    <col min="5" max="5" width="16" customWidth="1"/>
    <col min="6" max="6" width="11.42578125" customWidth="1"/>
    <col min="7" max="7" width="15.5703125" customWidth="1"/>
    <col min="8" max="8" width="12.140625" customWidth="1"/>
    <col min="9" max="26" width="9.28515625" customWidth="1"/>
  </cols>
  <sheetData>
    <row r="1" spans="1:26" ht="15.75" x14ac:dyDescent="0.25">
      <c r="A1" s="101" t="s">
        <v>767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6.5" x14ac:dyDescent="0.25">
      <c r="A3" s="705" t="s">
        <v>768</v>
      </c>
      <c r="B3" s="705"/>
      <c r="C3" s="705"/>
      <c r="D3" s="705"/>
      <c r="E3" s="705"/>
      <c r="F3" s="705"/>
      <c r="G3" s="705"/>
      <c r="H3" s="705"/>
      <c r="I3" s="243"/>
      <c r="J3" s="243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16.5" x14ac:dyDescent="0.25">
      <c r="A4" s="102"/>
      <c r="B4" s="102"/>
      <c r="C4" s="234"/>
      <c r="D4" s="122" t="str">
        <f>'1'!E5</f>
        <v>KABUPATEN/KOTA</v>
      </c>
      <c r="E4" s="101" t="str">
        <f>'1'!$F$5</f>
        <v>KARANGANYAR</v>
      </c>
      <c r="F4" s="101"/>
      <c r="G4" s="234"/>
      <c r="H4" s="234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  <c r="X4" s="243"/>
      <c r="Y4" s="243"/>
      <c r="Z4" s="243"/>
    </row>
    <row r="5" spans="1:26" ht="16.5" x14ac:dyDescent="0.25">
      <c r="A5" s="102"/>
      <c r="B5" s="102"/>
      <c r="C5" s="234"/>
      <c r="D5" s="122" t="str">
        <f>'1'!E6</f>
        <v>TAHUN</v>
      </c>
      <c r="E5" s="101">
        <f>'1'!$F$6</f>
        <v>2024</v>
      </c>
      <c r="F5" s="101"/>
      <c r="G5" s="234"/>
      <c r="H5" s="234"/>
      <c r="I5" s="243"/>
      <c r="J5" s="243"/>
      <c r="K5" s="243"/>
      <c r="L5" s="243"/>
      <c r="M5" s="243"/>
      <c r="N5" s="243"/>
      <c r="O5" s="243"/>
      <c r="P5" s="243"/>
      <c r="Q5" s="243"/>
      <c r="R5" s="243"/>
      <c r="S5" s="243"/>
      <c r="T5" s="243"/>
      <c r="U5" s="243"/>
      <c r="V5" s="243"/>
      <c r="W5" s="243"/>
      <c r="X5" s="243"/>
      <c r="Y5" s="243"/>
      <c r="Z5" s="243"/>
    </row>
    <row r="6" spans="1:26" x14ac:dyDescent="0.25">
      <c r="A6" s="123"/>
      <c r="B6" s="123"/>
      <c r="C6" s="123"/>
      <c r="D6" s="123"/>
      <c r="E6" s="123"/>
      <c r="F6" s="12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08" t="s">
        <v>4</v>
      </c>
      <c r="B7" s="708" t="s">
        <v>502</v>
      </c>
      <c r="C7" s="708" t="str">
        <f>'12'!C7</f>
        <v>DESA</v>
      </c>
      <c r="D7" s="740" t="s">
        <v>750</v>
      </c>
      <c r="E7" s="717" t="s">
        <v>769</v>
      </c>
      <c r="F7" s="717"/>
      <c r="G7" s="717"/>
      <c r="H7" s="717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2" customHeight="1" x14ac:dyDescent="0.25">
      <c r="A8" s="708"/>
      <c r="B8" s="708"/>
      <c r="C8" s="708"/>
      <c r="D8" s="708"/>
      <c r="E8" s="659" t="s">
        <v>770</v>
      </c>
      <c r="F8" s="106" t="s">
        <v>29</v>
      </c>
      <c r="G8" s="659" t="s">
        <v>771</v>
      </c>
      <c r="H8" s="106" t="s">
        <v>29</v>
      </c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3.5" customHeight="1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x14ac:dyDescent="0.25">
      <c r="A10" s="111">
        <v>1</v>
      </c>
      <c r="B10" s="150" t="s">
        <v>504</v>
      </c>
      <c r="C10" s="150" t="str">
        <f>'12'!C11</f>
        <v>PASEBAN</v>
      </c>
      <c r="D10" s="155">
        <v>35</v>
      </c>
      <c r="E10" s="128">
        <v>40</v>
      </c>
      <c r="F10" s="345">
        <f t="shared" ref="F10:F22" si="0">E10/D10*100</f>
        <v>114.28571428571428</v>
      </c>
      <c r="G10" s="128">
        <v>40</v>
      </c>
      <c r="H10" s="345">
        <f t="shared" ref="H10:H22" si="1">G10/D10*100</f>
        <v>114.28571428571428</v>
      </c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x14ac:dyDescent="0.25">
      <c r="A11" s="111">
        <v>2</v>
      </c>
      <c r="B11" s="277"/>
      <c r="C11" s="150" t="str">
        <f>'12'!C12</f>
        <v>LEMAHBANG</v>
      </c>
      <c r="D11" s="155">
        <v>29</v>
      </c>
      <c r="E11" s="128">
        <v>29</v>
      </c>
      <c r="F11" s="345">
        <f t="shared" si="0"/>
        <v>100</v>
      </c>
      <c r="G11" s="128">
        <v>29</v>
      </c>
      <c r="H11" s="345">
        <f t="shared" si="1"/>
        <v>100</v>
      </c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x14ac:dyDescent="0.25">
      <c r="A12" s="111">
        <v>3</v>
      </c>
      <c r="B12" s="277"/>
      <c r="C12" s="150" t="str">
        <f>'12'!C13</f>
        <v>KARANGBANGUN</v>
      </c>
      <c r="D12" s="155">
        <v>37</v>
      </c>
      <c r="E12" s="128">
        <v>37</v>
      </c>
      <c r="F12" s="345">
        <f t="shared" si="0"/>
        <v>100</v>
      </c>
      <c r="G12" s="128">
        <v>37</v>
      </c>
      <c r="H12" s="345">
        <f t="shared" si="1"/>
        <v>100</v>
      </c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4</v>
      </c>
      <c r="B13" s="277"/>
      <c r="C13" s="150" t="str">
        <f>'12'!C14</f>
        <v>PLOSO</v>
      </c>
      <c r="D13" s="155">
        <v>33</v>
      </c>
      <c r="E13" s="128">
        <v>33</v>
      </c>
      <c r="F13" s="345">
        <f t="shared" si="0"/>
        <v>100</v>
      </c>
      <c r="G13" s="128">
        <v>33</v>
      </c>
      <c r="H13" s="345">
        <f t="shared" si="1"/>
        <v>100</v>
      </c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5</v>
      </c>
      <c r="B14" s="277"/>
      <c r="C14" s="150" t="str">
        <f>'12'!C15</f>
        <v>GIRIWONDO</v>
      </c>
      <c r="D14" s="155">
        <v>29</v>
      </c>
      <c r="E14" s="128">
        <v>29</v>
      </c>
      <c r="F14" s="345">
        <f t="shared" si="0"/>
        <v>100</v>
      </c>
      <c r="G14" s="128">
        <v>29</v>
      </c>
      <c r="H14" s="345">
        <f t="shared" si="1"/>
        <v>100</v>
      </c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6</v>
      </c>
      <c r="B15" s="277"/>
      <c r="C15" s="150" t="str">
        <f>'12'!C16</f>
        <v>KADIPIRO</v>
      </c>
      <c r="D15" s="155">
        <v>32</v>
      </c>
      <c r="E15" s="128">
        <v>32</v>
      </c>
      <c r="F15" s="345">
        <f t="shared" si="0"/>
        <v>100</v>
      </c>
      <c r="G15" s="128">
        <v>32</v>
      </c>
      <c r="H15" s="345">
        <f t="shared" si="1"/>
        <v>100</v>
      </c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7</v>
      </c>
      <c r="B16" s="277"/>
      <c r="C16" s="150" t="str">
        <f>'12'!C17</f>
        <v>JUMANTORO</v>
      </c>
      <c r="D16" s="155">
        <v>44</v>
      </c>
      <c r="E16" s="128">
        <v>45</v>
      </c>
      <c r="F16" s="345">
        <f t="shared" si="0"/>
        <v>102.27272727272727</v>
      </c>
      <c r="G16" s="128">
        <v>45</v>
      </c>
      <c r="H16" s="345">
        <f t="shared" si="1"/>
        <v>102.27272727272727</v>
      </c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8</v>
      </c>
      <c r="B17" s="277"/>
      <c r="C17" s="150" t="str">
        <f>'12'!C18</f>
        <v>KEDAWUNG</v>
      </c>
      <c r="D17" s="155">
        <v>26</v>
      </c>
      <c r="E17" s="128">
        <v>27</v>
      </c>
      <c r="F17" s="345">
        <f t="shared" si="0"/>
        <v>103.84615384615385</v>
      </c>
      <c r="G17" s="128">
        <v>27</v>
      </c>
      <c r="H17" s="345">
        <f t="shared" si="1"/>
        <v>103.84615384615385</v>
      </c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9</v>
      </c>
      <c r="B18" s="277"/>
      <c r="C18" s="150" t="str">
        <f>'12'!C19</f>
        <v>BAKALAN</v>
      </c>
      <c r="D18" s="155">
        <v>30</v>
      </c>
      <c r="E18" s="128">
        <v>35</v>
      </c>
      <c r="F18" s="345">
        <f t="shared" si="0"/>
        <v>116.66666666666667</v>
      </c>
      <c r="G18" s="128">
        <v>35</v>
      </c>
      <c r="H18" s="345">
        <f t="shared" si="1"/>
        <v>116.66666666666667</v>
      </c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10</v>
      </c>
      <c r="B19" s="277"/>
      <c r="C19" s="150" t="str">
        <f>'12'!C20</f>
        <v>JUMAPOLO</v>
      </c>
      <c r="D19" s="155">
        <v>49</v>
      </c>
      <c r="E19" s="128">
        <v>50</v>
      </c>
      <c r="F19" s="345">
        <f t="shared" si="0"/>
        <v>102.04081632653062</v>
      </c>
      <c r="G19" s="128">
        <v>50</v>
      </c>
      <c r="H19" s="345">
        <f t="shared" si="1"/>
        <v>102.04081632653062</v>
      </c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11</v>
      </c>
      <c r="B20" s="277"/>
      <c r="C20" s="150" t="str">
        <f>'12'!C21</f>
        <v>KWANGSAN</v>
      </c>
      <c r="D20" s="155">
        <v>39</v>
      </c>
      <c r="E20" s="128">
        <v>41</v>
      </c>
      <c r="F20" s="345">
        <f t="shared" si="0"/>
        <v>105.12820512820514</v>
      </c>
      <c r="G20" s="128">
        <v>41</v>
      </c>
      <c r="H20" s="345">
        <f t="shared" si="1"/>
        <v>105.12820512820514</v>
      </c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12</v>
      </c>
      <c r="B21" s="117"/>
      <c r="C21" s="150" t="str">
        <f>'12'!C22</f>
        <v>JATIREJO</v>
      </c>
      <c r="D21" s="155">
        <v>39</v>
      </c>
      <c r="E21" s="128">
        <v>41</v>
      </c>
      <c r="F21" s="345">
        <f t="shared" si="0"/>
        <v>105.12820512820514</v>
      </c>
      <c r="G21" s="128">
        <v>41</v>
      </c>
      <c r="H21" s="345">
        <f t="shared" si="1"/>
        <v>105.12820512820514</v>
      </c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728" t="s">
        <v>597</v>
      </c>
      <c r="B22" s="728"/>
      <c r="C22" s="728"/>
      <c r="D22" s="256">
        <f>SUM(D10:D21)</f>
        <v>422</v>
      </c>
      <c r="E22" s="256">
        <f>SUM(E10:E21)</f>
        <v>439</v>
      </c>
      <c r="F22" s="120">
        <f t="shared" si="0"/>
        <v>104.02843601895735</v>
      </c>
      <c r="G22" s="256">
        <f>SUM(G10:G21)</f>
        <v>439</v>
      </c>
      <c r="H22" s="120">
        <f t="shared" si="1"/>
        <v>104.02843601895735</v>
      </c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650" t="s">
        <v>1354</v>
      </c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</row>
    <row r="225" spans="1:8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</row>
    <row r="226" spans="1:8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</row>
    <row r="227" spans="1:8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</row>
    <row r="228" spans="1:8" ht="15.75" customHeight="1" x14ac:dyDescent="0.25"/>
    <row r="229" spans="1:8" ht="15.75" customHeight="1" x14ac:dyDescent="0.25"/>
    <row r="230" spans="1:8" ht="15.75" customHeight="1" x14ac:dyDescent="0.25"/>
    <row r="231" spans="1:8" ht="15.75" customHeight="1" x14ac:dyDescent="0.25"/>
    <row r="232" spans="1:8" ht="15.75" customHeight="1" x14ac:dyDescent="0.25"/>
    <row r="233" spans="1:8" ht="15.75" customHeight="1" x14ac:dyDescent="0.25"/>
    <row r="234" spans="1:8" ht="15.75" customHeight="1" x14ac:dyDescent="0.25"/>
    <row r="235" spans="1:8" ht="15.75" customHeight="1" x14ac:dyDescent="0.25"/>
    <row r="236" spans="1:8" ht="15.75" customHeight="1" x14ac:dyDescent="0.25"/>
    <row r="237" spans="1:8" ht="15.75" customHeight="1" x14ac:dyDescent="0.25"/>
    <row r="238" spans="1:8" ht="15.75" customHeight="1" x14ac:dyDescent="0.25"/>
    <row r="239" spans="1:8" ht="15.75" customHeight="1" x14ac:dyDescent="0.25"/>
    <row r="240" spans="1:8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7">
    <mergeCell ref="A22:C22"/>
    <mergeCell ref="A3:H3"/>
    <mergeCell ref="A7:A8"/>
    <mergeCell ref="B7:B8"/>
    <mergeCell ref="C7:C8"/>
    <mergeCell ref="D7:D8"/>
    <mergeCell ref="E7:H7"/>
  </mergeCells>
  <printOptions horizontalCentered="1"/>
  <pageMargins left="0.78749999999999998" right="0.78749999999999998" top="1.0236111111111099" bottom="0.70833333333333304" header="0.51180555555555496" footer="0.51180555555555496"/>
  <pageSetup paperSize="9" firstPageNumber="0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topLeftCell="A6" zoomScaleNormal="100" workbookViewId="0">
      <selection activeCell="A28" sqref="A28:D28"/>
    </sheetView>
  </sheetViews>
  <sheetFormatPr defaultColWidth="14.42578125" defaultRowHeight="15" x14ac:dyDescent="0.25"/>
  <cols>
    <col min="1" max="1" width="5.7109375" customWidth="1"/>
    <col min="2" max="2" width="22.85546875" customWidth="1"/>
    <col min="3" max="3" width="17.28515625" customWidth="1"/>
    <col min="4" max="4" width="17" customWidth="1"/>
    <col min="5" max="6" width="28" customWidth="1"/>
    <col min="7" max="26" width="16.28515625" customWidth="1"/>
  </cols>
  <sheetData>
    <row r="1" spans="1:26" ht="15.75" x14ac:dyDescent="0.25">
      <c r="A1" s="101" t="s">
        <v>352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353</v>
      </c>
      <c r="B3" s="705"/>
      <c r="C3" s="705"/>
      <c r="D3" s="705"/>
      <c r="E3" s="705"/>
      <c r="F3" s="705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 t="str">
        <f>'1'!E5</f>
        <v>KABUPATEN/KOTA</v>
      </c>
      <c r="D4" s="101" t="str">
        <f>'1'!F5</f>
        <v>KARANGANYAR</v>
      </c>
      <c r="E4" s="102"/>
      <c r="F4" s="102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 t="str">
        <f>'1'!E6</f>
        <v>TAHUN</v>
      </c>
      <c r="D5" s="101">
        <f>'1'!F6</f>
        <v>2024</v>
      </c>
      <c r="E5" s="102"/>
      <c r="F5" s="102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23.1" customHeight="1" x14ac:dyDescent="0.25">
      <c r="A7" s="708" t="s">
        <v>4</v>
      </c>
      <c r="B7" s="709" t="s">
        <v>354</v>
      </c>
      <c r="C7" s="708" t="s">
        <v>327</v>
      </c>
      <c r="D7" s="708"/>
      <c r="E7" s="708"/>
      <c r="F7" s="708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20.85" customHeight="1" x14ac:dyDescent="0.25">
      <c r="A8" s="708"/>
      <c r="B8" s="709"/>
      <c r="C8" s="125" t="s">
        <v>355</v>
      </c>
      <c r="D8" s="125" t="s">
        <v>356</v>
      </c>
      <c r="E8" s="106" t="s">
        <v>357</v>
      </c>
      <c r="F8" s="106" t="s">
        <v>358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26">
        <v>2</v>
      </c>
      <c r="C9" s="109">
        <v>3</v>
      </c>
      <c r="D9" s="109">
        <v>4</v>
      </c>
      <c r="E9" s="109">
        <v>5</v>
      </c>
      <c r="F9" s="109">
        <v>6</v>
      </c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5.75" x14ac:dyDescent="0.25">
      <c r="A10" s="111">
        <v>1</v>
      </c>
      <c r="B10" s="127" t="s">
        <v>359</v>
      </c>
      <c r="C10" s="128">
        <v>1185</v>
      </c>
      <c r="D10" s="129">
        <v>1155</v>
      </c>
      <c r="E10" s="652">
        <f t="shared" ref="E10:E25" si="0">SUM(C10:D10)</f>
        <v>2340</v>
      </c>
      <c r="F10" s="131">
        <f t="shared" ref="F10:F26" si="1">C10/D10*100</f>
        <v>102.59740259740259</v>
      </c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.75" x14ac:dyDescent="0.25">
      <c r="A11" s="111">
        <v>2</v>
      </c>
      <c r="B11" s="127" t="s">
        <v>360</v>
      </c>
      <c r="C11" s="128">
        <v>1579</v>
      </c>
      <c r="D11" s="129">
        <v>1479</v>
      </c>
      <c r="E11" s="652">
        <f t="shared" si="0"/>
        <v>3058</v>
      </c>
      <c r="F11" s="131">
        <f t="shared" si="1"/>
        <v>106.76132521974307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x14ac:dyDescent="0.25">
      <c r="A12" s="111">
        <v>3</v>
      </c>
      <c r="B12" s="127" t="s">
        <v>361</v>
      </c>
      <c r="C12" s="128">
        <v>1689</v>
      </c>
      <c r="D12" s="129">
        <v>1567</v>
      </c>
      <c r="E12" s="652">
        <f t="shared" si="0"/>
        <v>3256</v>
      </c>
      <c r="F12" s="131">
        <f t="shared" si="1"/>
        <v>107.7855775366943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4</v>
      </c>
      <c r="B13" s="111" t="s">
        <v>362</v>
      </c>
      <c r="C13" s="128">
        <v>1701</v>
      </c>
      <c r="D13" s="129">
        <v>1577</v>
      </c>
      <c r="E13" s="652">
        <f t="shared" si="0"/>
        <v>3278</v>
      </c>
      <c r="F13" s="131">
        <f t="shared" si="1"/>
        <v>107.86303107165504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5</v>
      </c>
      <c r="B14" s="111" t="s">
        <v>363</v>
      </c>
      <c r="C14" s="128">
        <v>1652</v>
      </c>
      <c r="D14" s="129">
        <v>1602</v>
      </c>
      <c r="E14" s="652">
        <f t="shared" si="0"/>
        <v>3254</v>
      </c>
      <c r="F14" s="131">
        <f t="shared" si="1"/>
        <v>103.12109862671662</v>
      </c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6</v>
      </c>
      <c r="B15" s="111" t="s">
        <v>364</v>
      </c>
      <c r="C15" s="128">
        <v>1702</v>
      </c>
      <c r="D15" s="129">
        <v>1529</v>
      </c>
      <c r="E15" s="652">
        <f t="shared" si="0"/>
        <v>3231</v>
      </c>
      <c r="F15" s="131">
        <f t="shared" si="1"/>
        <v>111.31458469587967</v>
      </c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7</v>
      </c>
      <c r="B16" s="111" t="s">
        <v>365</v>
      </c>
      <c r="C16" s="128">
        <v>1555</v>
      </c>
      <c r="D16" s="129">
        <v>1416</v>
      </c>
      <c r="E16" s="652">
        <f t="shared" si="0"/>
        <v>2971</v>
      </c>
      <c r="F16" s="131">
        <f t="shared" si="1"/>
        <v>109.81638418079096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8</v>
      </c>
      <c r="B17" s="111" t="s">
        <v>366</v>
      </c>
      <c r="C17" s="128">
        <v>1447</v>
      </c>
      <c r="D17" s="129">
        <v>1383</v>
      </c>
      <c r="E17" s="652">
        <f t="shared" si="0"/>
        <v>2830</v>
      </c>
      <c r="F17" s="131">
        <f t="shared" si="1"/>
        <v>104.62762111352133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9</v>
      </c>
      <c r="B18" s="111" t="s">
        <v>367</v>
      </c>
      <c r="C18" s="128">
        <v>1674</v>
      </c>
      <c r="D18" s="129">
        <v>1614</v>
      </c>
      <c r="E18" s="652">
        <f t="shared" si="0"/>
        <v>3288</v>
      </c>
      <c r="F18" s="131">
        <f t="shared" si="1"/>
        <v>103.71747211895909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10</v>
      </c>
      <c r="B19" s="111" t="s">
        <v>368</v>
      </c>
      <c r="C19" s="128">
        <v>1498</v>
      </c>
      <c r="D19" s="129">
        <v>1503</v>
      </c>
      <c r="E19" s="652">
        <f t="shared" si="0"/>
        <v>3001</v>
      </c>
      <c r="F19" s="131">
        <f t="shared" si="1"/>
        <v>99.66733200266134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11</v>
      </c>
      <c r="B20" s="111" t="s">
        <v>369</v>
      </c>
      <c r="C20" s="128">
        <v>1464</v>
      </c>
      <c r="D20" s="129">
        <v>1511</v>
      </c>
      <c r="E20" s="652">
        <f t="shared" si="0"/>
        <v>2975</v>
      </c>
      <c r="F20" s="131">
        <f t="shared" si="1"/>
        <v>96.889477167438784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12</v>
      </c>
      <c r="B21" s="111" t="s">
        <v>370</v>
      </c>
      <c r="C21" s="128">
        <v>1571</v>
      </c>
      <c r="D21" s="129">
        <v>1522</v>
      </c>
      <c r="E21" s="652">
        <f t="shared" si="0"/>
        <v>3093</v>
      </c>
      <c r="F21" s="131">
        <f t="shared" si="1"/>
        <v>103.21944809461235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13</v>
      </c>
      <c r="B22" s="111" t="s">
        <v>371</v>
      </c>
      <c r="C22" s="128">
        <v>1209</v>
      </c>
      <c r="D22" s="129">
        <v>1308</v>
      </c>
      <c r="E22" s="652">
        <f t="shared" si="0"/>
        <v>2517</v>
      </c>
      <c r="F22" s="131">
        <f t="shared" si="1"/>
        <v>92.431192660550451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14</v>
      </c>
      <c r="B23" s="111" t="s">
        <v>372</v>
      </c>
      <c r="C23" s="128">
        <v>1033</v>
      </c>
      <c r="D23" s="129">
        <v>1052</v>
      </c>
      <c r="E23" s="652">
        <f t="shared" si="0"/>
        <v>2085</v>
      </c>
      <c r="F23" s="131">
        <f t="shared" si="1"/>
        <v>98.193916349809882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11">
        <v>15</v>
      </c>
      <c r="B24" s="111" t="s">
        <v>373</v>
      </c>
      <c r="C24" s="128">
        <v>730</v>
      </c>
      <c r="D24" s="129">
        <v>741</v>
      </c>
      <c r="E24" s="652">
        <f t="shared" si="0"/>
        <v>1471</v>
      </c>
      <c r="F24" s="131">
        <f t="shared" si="1"/>
        <v>98.515519568151149</v>
      </c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11">
        <v>16</v>
      </c>
      <c r="B25" s="111" t="s">
        <v>374</v>
      </c>
      <c r="C25" s="128">
        <v>976</v>
      </c>
      <c r="D25" s="129">
        <v>1280</v>
      </c>
      <c r="E25" s="652">
        <f t="shared" si="0"/>
        <v>2256</v>
      </c>
      <c r="F25" s="131">
        <f t="shared" si="1"/>
        <v>76.25</v>
      </c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32" t="s">
        <v>1</v>
      </c>
      <c r="B26" s="133"/>
      <c r="C26" s="653">
        <f>SUM(C10:C25)</f>
        <v>22665</v>
      </c>
      <c r="D26" s="653">
        <f>SUM(D10:D25)</f>
        <v>22239</v>
      </c>
      <c r="E26" s="648">
        <f>SUM(E10:E25)</f>
        <v>44904</v>
      </c>
      <c r="F26" s="135">
        <f t="shared" si="1"/>
        <v>101.91555375691352</v>
      </c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36" t="s">
        <v>375</v>
      </c>
      <c r="B27" s="137"/>
      <c r="C27" s="138"/>
      <c r="D27" s="139"/>
      <c r="E27" s="140">
        <f>SUM(E10:E12,E23:E25)/SUM(E13:E22)*100</f>
        <v>47.526118667455151</v>
      </c>
      <c r="F27" s="141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20.25" customHeight="1" x14ac:dyDescent="0.25">
      <c r="A28" s="650" t="s">
        <v>1346</v>
      </c>
      <c r="B28" s="142"/>
      <c r="C28" s="142"/>
      <c r="D28" s="103"/>
      <c r="E28" s="143"/>
      <c r="F28" s="14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B29" s="121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21"/>
      <c r="B30" s="121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44"/>
      <c r="F31" s="144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229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4">
    <mergeCell ref="A3:F3"/>
    <mergeCell ref="A7:A8"/>
    <mergeCell ref="B7:B8"/>
    <mergeCell ref="C7:F7"/>
  </mergeCells>
  <printOptions horizontalCentered="1"/>
  <pageMargins left="1.35" right="1.1201388888888899" top="1.1499999999999999" bottom="0.9" header="0.51180555555555496" footer="0.51180555555555496"/>
  <pageSetup paperSize="9" firstPageNumber="0" orientation="landscape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999"/>
  <sheetViews>
    <sheetView zoomScaleNormal="100" workbookViewId="0">
      <selection activeCell="G25" sqref="G25"/>
    </sheetView>
  </sheetViews>
  <sheetFormatPr defaultColWidth="14.42578125" defaultRowHeight="15" x14ac:dyDescent="0.25"/>
  <cols>
    <col min="1" max="1" width="5.7109375" customWidth="1"/>
    <col min="2" max="2" width="14.85546875" customWidth="1"/>
    <col min="3" max="3" width="16.5703125" customWidth="1"/>
    <col min="4" max="4" width="11" customWidth="1"/>
    <col min="5" max="5" width="10.7109375" customWidth="1"/>
    <col min="6" max="6" width="8.28515625" customWidth="1"/>
    <col min="7" max="7" width="10" customWidth="1"/>
    <col min="8" max="8" width="8.140625" customWidth="1"/>
    <col min="9" max="9" width="8" customWidth="1"/>
    <col min="10" max="10" width="7.42578125" customWidth="1"/>
    <col min="11" max="11" width="8" customWidth="1"/>
    <col min="12" max="12" width="6.85546875" customWidth="1"/>
    <col min="13" max="13" width="7" customWidth="1"/>
    <col min="14" max="14" width="7.140625" customWidth="1"/>
    <col min="15" max="15" width="7.28515625" customWidth="1"/>
    <col min="16" max="16" width="7.85546875" customWidth="1"/>
    <col min="17" max="17" width="10.7109375" customWidth="1"/>
    <col min="18" max="18" width="7.7109375" customWidth="1"/>
    <col min="19" max="20" width="7.42578125" customWidth="1"/>
    <col min="21" max="21" width="10.85546875" customWidth="1"/>
    <col min="22" max="22" width="8.28515625" customWidth="1"/>
    <col min="23" max="23" width="9.42578125" customWidth="1"/>
    <col min="24" max="24" width="6.5703125" customWidth="1"/>
    <col min="25" max="25" width="10.140625" customWidth="1"/>
    <col min="26" max="26" width="6" customWidth="1"/>
    <col min="27" max="27" width="10.140625" customWidth="1"/>
    <col min="28" max="28" width="6.5703125" customWidth="1"/>
    <col min="29" max="29" width="10.140625" customWidth="1"/>
    <col min="30" max="30" width="5.85546875" customWidth="1"/>
  </cols>
  <sheetData>
    <row r="1" spans="1:30" ht="15.75" x14ac:dyDescent="0.25">
      <c r="A1" s="101" t="s">
        <v>772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</row>
    <row r="2" spans="1:30" ht="15.75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</row>
    <row r="3" spans="1:30" ht="15.75" x14ac:dyDescent="0.25">
      <c r="A3" s="705" t="s">
        <v>773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</row>
    <row r="4" spans="1:30" ht="15.75" x14ac:dyDescent="0.25">
      <c r="A4" s="102"/>
      <c r="B4" s="102"/>
      <c r="C4" s="102"/>
      <c r="D4" s="102"/>
      <c r="E4" s="102"/>
      <c r="F4" s="102"/>
      <c r="G4" s="102"/>
      <c r="H4" s="102"/>
      <c r="I4" s="122"/>
      <c r="J4" s="101"/>
      <c r="K4" s="102"/>
      <c r="L4" s="102"/>
      <c r="M4" s="102"/>
      <c r="N4" s="102"/>
      <c r="O4" s="122" t="str">
        <f>'1'!E5</f>
        <v>KABUPATEN/KOTA</v>
      </c>
      <c r="P4" s="101" t="str">
        <f>'1'!$F$5</f>
        <v>KARANGANYAR</v>
      </c>
      <c r="Q4" s="102"/>
      <c r="R4" s="102"/>
      <c r="S4" s="102"/>
      <c r="T4" s="102"/>
      <c r="U4" s="102"/>
      <c r="V4" s="105"/>
      <c r="W4" s="102"/>
      <c r="X4" s="102"/>
      <c r="Y4" s="102"/>
      <c r="Z4" s="102"/>
      <c r="AA4" s="102"/>
      <c r="AB4" s="102"/>
      <c r="AC4" s="102"/>
      <c r="AD4" s="102"/>
    </row>
    <row r="5" spans="1:30" ht="15.75" x14ac:dyDescent="0.25">
      <c r="A5" s="102"/>
      <c r="B5" s="102"/>
      <c r="C5" s="102"/>
      <c r="D5" s="102"/>
      <c r="E5" s="102"/>
      <c r="F5" s="102"/>
      <c r="G5" s="102"/>
      <c r="H5" s="102"/>
      <c r="I5" s="122"/>
      <c r="J5" s="101"/>
      <c r="K5" s="102"/>
      <c r="L5" s="102"/>
      <c r="M5" s="102"/>
      <c r="N5" s="102"/>
      <c r="O5" s="122" t="str">
        <f>'1'!E6</f>
        <v>TAHUN</v>
      </c>
      <c r="P5" s="101">
        <f>'1'!$F$6</f>
        <v>2024</v>
      </c>
      <c r="Q5" s="102"/>
      <c r="R5" s="102"/>
      <c r="S5" s="102"/>
      <c r="T5" s="102"/>
      <c r="U5" s="102"/>
      <c r="V5" s="105"/>
      <c r="W5" s="102"/>
      <c r="X5" s="102"/>
      <c r="Y5" s="102"/>
      <c r="Z5" s="102"/>
      <c r="AA5" s="102"/>
      <c r="AB5" s="102"/>
      <c r="AC5" s="102"/>
      <c r="AD5" s="102"/>
    </row>
    <row r="6" spans="1:30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</row>
    <row r="7" spans="1:30" ht="18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774</v>
      </c>
      <c r="E7" s="706" t="s">
        <v>775</v>
      </c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706"/>
      <c r="T7" s="706"/>
      <c r="U7" s="706"/>
      <c r="V7" s="706"/>
      <c r="W7" s="748" t="s">
        <v>776</v>
      </c>
      <c r="X7" s="748" t="s">
        <v>29</v>
      </c>
      <c r="Y7" s="748" t="s">
        <v>777</v>
      </c>
      <c r="Z7" s="748" t="s">
        <v>29</v>
      </c>
      <c r="AA7" s="748" t="s">
        <v>778</v>
      </c>
      <c r="AB7" s="748" t="s">
        <v>29</v>
      </c>
      <c r="AC7" s="748" t="s">
        <v>779</v>
      </c>
      <c r="AD7" s="748" t="s">
        <v>29</v>
      </c>
    </row>
    <row r="8" spans="1:30" ht="18" customHeight="1" x14ac:dyDescent="0.25">
      <c r="A8" s="706"/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748"/>
      <c r="X8" s="748"/>
      <c r="Y8" s="748"/>
      <c r="Z8" s="748"/>
      <c r="AA8" s="748"/>
      <c r="AB8" s="748"/>
      <c r="AC8" s="748"/>
      <c r="AD8" s="748"/>
    </row>
    <row r="9" spans="1:30" ht="38.25" customHeight="1" x14ac:dyDescent="0.25">
      <c r="A9" s="706"/>
      <c r="B9" s="706"/>
      <c r="C9" s="706"/>
      <c r="D9" s="706"/>
      <c r="E9" s="657" t="s">
        <v>780</v>
      </c>
      <c r="F9" s="657" t="s">
        <v>29</v>
      </c>
      <c r="G9" s="657" t="s">
        <v>781</v>
      </c>
      <c r="H9" s="657" t="s">
        <v>29</v>
      </c>
      <c r="I9" s="657" t="s">
        <v>782</v>
      </c>
      <c r="J9" s="657" t="s">
        <v>29</v>
      </c>
      <c r="K9" s="656" t="s">
        <v>783</v>
      </c>
      <c r="L9" s="656" t="s">
        <v>29</v>
      </c>
      <c r="M9" s="657" t="s">
        <v>784</v>
      </c>
      <c r="N9" s="657" t="s">
        <v>29</v>
      </c>
      <c r="O9" s="657" t="s">
        <v>785</v>
      </c>
      <c r="P9" s="657" t="s">
        <v>29</v>
      </c>
      <c r="Q9" s="657" t="s">
        <v>786</v>
      </c>
      <c r="R9" s="657" t="s">
        <v>29</v>
      </c>
      <c r="S9" s="657" t="s">
        <v>787</v>
      </c>
      <c r="T9" s="657" t="s">
        <v>29</v>
      </c>
      <c r="U9" s="657" t="s">
        <v>326</v>
      </c>
      <c r="V9" s="656" t="s">
        <v>29</v>
      </c>
      <c r="W9" s="748"/>
      <c r="X9" s="748"/>
      <c r="Y9" s="748"/>
      <c r="Z9" s="748"/>
      <c r="AA9" s="748"/>
      <c r="AB9" s="748"/>
      <c r="AC9" s="748"/>
      <c r="AD9" s="748"/>
    </row>
    <row r="10" spans="1:30" ht="12" customHeight="1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09">
        <v>17</v>
      </c>
      <c r="R10" s="109">
        <v>18</v>
      </c>
      <c r="S10" s="109">
        <v>19</v>
      </c>
      <c r="T10" s="109">
        <v>20</v>
      </c>
      <c r="U10" s="109">
        <v>21</v>
      </c>
      <c r="V10" s="109">
        <v>22</v>
      </c>
      <c r="W10" s="109">
        <v>23</v>
      </c>
      <c r="X10" s="109">
        <v>24</v>
      </c>
      <c r="Y10" s="109">
        <v>25</v>
      </c>
      <c r="Z10" s="109">
        <v>26</v>
      </c>
      <c r="AA10" s="109">
        <v>27</v>
      </c>
      <c r="AB10" s="109">
        <v>28</v>
      </c>
      <c r="AC10" s="109">
        <v>29</v>
      </c>
      <c r="AD10" s="109">
        <v>30</v>
      </c>
    </row>
    <row r="11" spans="1:30" ht="19.5" customHeight="1" x14ac:dyDescent="0.25">
      <c r="A11" s="111">
        <v>1</v>
      </c>
      <c r="B11" s="150" t="s">
        <v>504</v>
      </c>
      <c r="C11" s="276" t="s">
        <v>788</v>
      </c>
      <c r="D11" s="151">
        <v>547</v>
      </c>
      <c r="E11" s="151">
        <v>57</v>
      </c>
      <c r="F11" s="346">
        <f t="shared" ref="F11:F23" si="0">E11/$U11*100</f>
        <v>14.039408866995073</v>
      </c>
      <c r="G11" s="151">
        <v>109</v>
      </c>
      <c r="H11" s="346">
        <f t="shared" ref="H11:H23" si="1">G11/$U11*100</f>
        <v>26.847290640394089</v>
      </c>
      <c r="I11" s="151">
        <v>20</v>
      </c>
      <c r="J11" s="346">
        <f t="shared" ref="J11:J23" si="2">I11/$U11*100</f>
        <v>4.9261083743842367</v>
      </c>
      <c r="K11" s="151">
        <v>65</v>
      </c>
      <c r="L11" s="346">
        <f t="shared" ref="L11:L23" si="3">K11/$U11*100</f>
        <v>16.009852216748769</v>
      </c>
      <c r="M11" s="151">
        <v>8</v>
      </c>
      <c r="N11" s="346">
        <f t="shared" ref="N11:N23" si="4">M11/$U11*100</f>
        <v>1.9704433497536946</v>
      </c>
      <c r="O11" s="151">
        <v>9</v>
      </c>
      <c r="P11" s="346">
        <f t="shared" ref="P11:P23" si="5">O11/$U11*100</f>
        <v>2.2167487684729066</v>
      </c>
      <c r="Q11" s="151">
        <v>44</v>
      </c>
      <c r="R11" s="346">
        <f t="shared" ref="R11:R23" si="6">Q11/$U11*100</f>
        <v>10.83743842364532</v>
      </c>
      <c r="S11" s="151">
        <v>94</v>
      </c>
      <c r="T11" s="346">
        <f t="shared" ref="T11:T23" si="7">S11/$U11*100</f>
        <v>23.152709359605911</v>
      </c>
      <c r="U11" s="155">
        <f t="shared" ref="U11:U23" si="8">SUM(E11,G11,I11,K11,M11,O11,Q11,S11)</f>
        <v>406</v>
      </c>
      <c r="V11" s="346">
        <f t="shared" ref="V11:V23" si="9">U11/D11*100</f>
        <v>74.223034734917732</v>
      </c>
      <c r="W11" s="151">
        <v>0</v>
      </c>
      <c r="X11" s="157">
        <f t="shared" ref="X11:X23" si="10">W11/$U11*100</f>
        <v>0</v>
      </c>
      <c r="Y11" s="151">
        <v>0</v>
      </c>
      <c r="Z11" s="157">
        <f t="shared" ref="Z11:Z23" si="11">Y11/$U11*100</f>
        <v>0</v>
      </c>
      <c r="AA11" s="151">
        <v>0</v>
      </c>
      <c r="AB11" s="157">
        <f t="shared" ref="AB11:AB23" si="12">AA11/$U11*100</f>
        <v>0</v>
      </c>
      <c r="AC11" s="151">
        <v>0</v>
      </c>
      <c r="AD11" s="157">
        <f t="shared" ref="AD11:AD23" si="13">AC11/$U11*100</f>
        <v>0</v>
      </c>
    </row>
    <row r="12" spans="1:30" ht="19.5" customHeight="1" x14ac:dyDescent="0.25">
      <c r="A12" s="111">
        <v>2</v>
      </c>
      <c r="B12" s="150"/>
      <c r="C12" s="276" t="s">
        <v>789</v>
      </c>
      <c r="D12" s="151">
        <v>649</v>
      </c>
      <c r="E12" s="151">
        <v>65</v>
      </c>
      <c r="F12" s="346">
        <f t="shared" si="0"/>
        <v>14.908256880733944</v>
      </c>
      <c r="G12" s="151">
        <v>175</v>
      </c>
      <c r="H12" s="346">
        <f t="shared" si="1"/>
        <v>40.137614678899084</v>
      </c>
      <c r="I12" s="151">
        <v>34</v>
      </c>
      <c r="J12" s="346">
        <f t="shared" si="2"/>
        <v>7.7981651376146797</v>
      </c>
      <c r="K12" s="151">
        <v>56</v>
      </c>
      <c r="L12" s="346">
        <f t="shared" si="3"/>
        <v>12.844036697247708</v>
      </c>
      <c r="M12" s="151">
        <v>0</v>
      </c>
      <c r="N12" s="346">
        <f t="shared" si="4"/>
        <v>0</v>
      </c>
      <c r="O12" s="151">
        <v>4</v>
      </c>
      <c r="P12" s="346">
        <f t="shared" si="5"/>
        <v>0.91743119266055051</v>
      </c>
      <c r="Q12" s="151">
        <v>26</v>
      </c>
      <c r="R12" s="346">
        <f t="shared" si="6"/>
        <v>5.9633027522935782</v>
      </c>
      <c r="S12" s="151">
        <v>76</v>
      </c>
      <c r="T12" s="346">
        <f t="shared" si="7"/>
        <v>17.431192660550458</v>
      </c>
      <c r="U12" s="155">
        <f t="shared" si="8"/>
        <v>436</v>
      </c>
      <c r="V12" s="346">
        <f t="shared" si="9"/>
        <v>67.180277349768886</v>
      </c>
      <c r="W12" s="151">
        <v>0</v>
      </c>
      <c r="X12" s="157">
        <f t="shared" si="10"/>
        <v>0</v>
      </c>
      <c r="Y12" s="151">
        <v>0</v>
      </c>
      <c r="Z12" s="157">
        <f t="shared" si="11"/>
        <v>0</v>
      </c>
      <c r="AA12" s="151">
        <v>0</v>
      </c>
      <c r="AB12" s="157">
        <f t="shared" si="12"/>
        <v>0</v>
      </c>
      <c r="AC12" s="151">
        <v>0</v>
      </c>
      <c r="AD12" s="157">
        <f t="shared" si="13"/>
        <v>0</v>
      </c>
    </row>
    <row r="13" spans="1:30" ht="19.5" customHeight="1" x14ac:dyDescent="0.25">
      <c r="A13" s="111">
        <v>3</v>
      </c>
      <c r="B13" s="150"/>
      <c r="C13" s="276" t="s">
        <v>790</v>
      </c>
      <c r="D13" s="151">
        <v>559</v>
      </c>
      <c r="E13" s="151">
        <v>57</v>
      </c>
      <c r="F13" s="346">
        <f t="shared" si="0"/>
        <v>14.503816793893129</v>
      </c>
      <c r="G13" s="151">
        <v>143</v>
      </c>
      <c r="H13" s="346">
        <f t="shared" si="1"/>
        <v>36.386768447837149</v>
      </c>
      <c r="I13" s="151">
        <v>17</v>
      </c>
      <c r="J13" s="346">
        <f t="shared" si="2"/>
        <v>4.3256997455470731</v>
      </c>
      <c r="K13" s="151">
        <v>25</v>
      </c>
      <c r="L13" s="346">
        <f t="shared" si="3"/>
        <v>6.3613231552162848</v>
      </c>
      <c r="M13" s="151">
        <v>0</v>
      </c>
      <c r="N13" s="346">
        <f t="shared" si="4"/>
        <v>0</v>
      </c>
      <c r="O13" s="151">
        <v>12</v>
      </c>
      <c r="P13" s="346">
        <f t="shared" si="5"/>
        <v>3.0534351145038165</v>
      </c>
      <c r="Q13" s="151">
        <v>46</v>
      </c>
      <c r="R13" s="346">
        <f t="shared" si="6"/>
        <v>11.704834605597965</v>
      </c>
      <c r="S13" s="151">
        <v>93</v>
      </c>
      <c r="T13" s="346">
        <f t="shared" si="7"/>
        <v>23.664122137404579</v>
      </c>
      <c r="U13" s="155">
        <f t="shared" si="8"/>
        <v>393</v>
      </c>
      <c r="V13" s="346">
        <f t="shared" si="9"/>
        <v>70.304114490161012</v>
      </c>
      <c r="W13" s="151">
        <v>0</v>
      </c>
      <c r="X13" s="157">
        <f t="shared" si="10"/>
        <v>0</v>
      </c>
      <c r="Y13" s="151">
        <v>0</v>
      </c>
      <c r="Z13" s="157">
        <f t="shared" si="11"/>
        <v>0</v>
      </c>
      <c r="AA13" s="151">
        <v>0</v>
      </c>
      <c r="AB13" s="157">
        <f t="shared" si="12"/>
        <v>0</v>
      </c>
      <c r="AC13" s="151">
        <v>0</v>
      </c>
      <c r="AD13" s="157">
        <f t="shared" si="13"/>
        <v>0</v>
      </c>
    </row>
    <row r="14" spans="1:30" ht="19.5" customHeight="1" x14ac:dyDescent="0.25">
      <c r="A14" s="111">
        <v>4</v>
      </c>
      <c r="B14" s="150"/>
      <c r="C14" s="276" t="s">
        <v>791</v>
      </c>
      <c r="D14" s="151">
        <v>563</v>
      </c>
      <c r="E14" s="151">
        <v>54</v>
      </c>
      <c r="F14" s="346">
        <f t="shared" si="0"/>
        <v>11.973392461197339</v>
      </c>
      <c r="G14" s="151">
        <v>150</v>
      </c>
      <c r="H14" s="346">
        <f t="shared" si="1"/>
        <v>33.259423503325941</v>
      </c>
      <c r="I14" s="151">
        <v>46</v>
      </c>
      <c r="J14" s="346">
        <f t="shared" si="2"/>
        <v>10.199556541019955</v>
      </c>
      <c r="K14" s="151">
        <v>33</v>
      </c>
      <c r="L14" s="346">
        <f t="shared" si="3"/>
        <v>7.3170731707317067</v>
      </c>
      <c r="M14" s="151">
        <v>2</v>
      </c>
      <c r="N14" s="346">
        <f t="shared" si="4"/>
        <v>0.44345898004434592</v>
      </c>
      <c r="O14" s="151">
        <v>29</v>
      </c>
      <c r="P14" s="346">
        <f t="shared" si="5"/>
        <v>6.4301552106430151</v>
      </c>
      <c r="Q14" s="151">
        <v>41</v>
      </c>
      <c r="R14" s="346">
        <f t="shared" si="6"/>
        <v>9.0909090909090917</v>
      </c>
      <c r="S14" s="151">
        <v>96</v>
      </c>
      <c r="T14" s="346">
        <f t="shared" si="7"/>
        <v>21.286031042128602</v>
      </c>
      <c r="U14" s="155">
        <f t="shared" si="8"/>
        <v>451</v>
      </c>
      <c r="V14" s="346">
        <f t="shared" si="9"/>
        <v>80.106571936056838</v>
      </c>
      <c r="W14" s="151">
        <v>0</v>
      </c>
      <c r="X14" s="157">
        <f t="shared" si="10"/>
        <v>0</v>
      </c>
      <c r="Y14" s="151">
        <v>0</v>
      </c>
      <c r="Z14" s="157">
        <f t="shared" si="11"/>
        <v>0</v>
      </c>
      <c r="AA14" s="151">
        <v>0</v>
      </c>
      <c r="AB14" s="157">
        <f t="shared" si="12"/>
        <v>0</v>
      </c>
      <c r="AC14" s="151">
        <v>0</v>
      </c>
      <c r="AD14" s="157">
        <f t="shared" si="13"/>
        <v>0</v>
      </c>
    </row>
    <row r="15" spans="1:30" ht="19.5" customHeight="1" x14ac:dyDescent="0.25">
      <c r="A15" s="111">
        <v>5</v>
      </c>
      <c r="B15" s="150"/>
      <c r="C15" s="276" t="s">
        <v>792</v>
      </c>
      <c r="D15" s="151">
        <v>600</v>
      </c>
      <c r="E15" s="151">
        <v>56</v>
      </c>
      <c r="F15" s="346">
        <f t="shared" si="0"/>
        <v>10.852713178294573</v>
      </c>
      <c r="G15" s="151">
        <v>207</v>
      </c>
      <c r="H15" s="346">
        <f t="shared" si="1"/>
        <v>40.116279069767444</v>
      </c>
      <c r="I15" s="151">
        <v>26</v>
      </c>
      <c r="J15" s="346">
        <f t="shared" si="2"/>
        <v>5.0387596899224807</v>
      </c>
      <c r="K15" s="151">
        <v>48</v>
      </c>
      <c r="L15" s="346">
        <f t="shared" si="3"/>
        <v>9.3023255813953494</v>
      </c>
      <c r="M15" s="151">
        <v>2</v>
      </c>
      <c r="N15" s="346">
        <f t="shared" si="4"/>
        <v>0.38759689922480622</v>
      </c>
      <c r="O15" s="151">
        <v>20</v>
      </c>
      <c r="P15" s="346">
        <f t="shared" si="5"/>
        <v>3.8759689922480618</v>
      </c>
      <c r="Q15" s="151">
        <v>80</v>
      </c>
      <c r="R15" s="346">
        <f t="shared" si="6"/>
        <v>15.503875968992247</v>
      </c>
      <c r="S15" s="151">
        <v>77</v>
      </c>
      <c r="T15" s="346">
        <f t="shared" si="7"/>
        <v>14.922480620155037</v>
      </c>
      <c r="U15" s="155">
        <f t="shared" si="8"/>
        <v>516</v>
      </c>
      <c r="V15" s="346">
        <f t="shared" si="9"/>
        <v>86</v>
      </c>
      <c r="W15" s="151">
        <v>0</v>
      </c>
      <c r="X15" s="157">
        <f t="shared" si="10"/>
        <v>0</v>
      </c>
      <c r="Y15" s="151">
        <v>0</v>
      </c>
      <c r="Z15" s="157">
        <f t="shared" si="11"/>
        <v>0</v>
      </c>
      <c r="AA15" s="151">
        <v>0</v>
      </c>
      <c r="AB15" s="157">
        <f t="shared" si="12"/>
        <v>0</v>
      </c>
      <c r="AC15" s="151">
        <v>0</v>
      </c>
      <c r="AD15" s="157">
        <f t="shared" si="13"/>
        <v>0</v>
      </c>
    </row>
    <row r="16" spans="1:30" ht="19.5" customHeight="1" x14ac:dyDescent="0.25">
      <c r="A16" s="111">
        <v>6</v>
      </c>
      <c r="B16" s="150"/>
      <c r="C16" s="276" t="s">
        <v>793</v>
      </c>
      <c r="D16" s="151">
        <v>751</v>
      </c>
      <c r="E16" s="151">
        <v>51</v>
      </c>
      <c r="F16" s="346">
        <f t="shared" si="0"/>
        <v>9.2057761732851997</v>
      </c>
      <c r="G16" s="151">
        <v>248</v>
      </c>
      <c r="H16" s="346">
        <f t="shared" si="1"/>
        <v>44.765342960288805</v>
      </c>
      <c r="I16" s="151">
        <v>31</v>
      </c>
      <c r="J16" s="346">
        <f t="shared" si="2"/>
        <v>5.5956678700361007</v>
      </c>
      <c r="K16" s="151">
        <v>18</v>
      </c>
      <c r="L16" s="346">
        <f t="shared" si="3"/>
        <v>3.2490974729241873</v>
      </c>
      <c r="M16" s="151">
        <v>4</v>
      </c>
      <c r="N16" s="346">
        <f t="shared" si="4"/>
        <v>0.72202166064981954</v>
      </c>
      <c r="O16" s="151">
        <v>11</v>
      </c>
      <c r="P16" s="346">
        <f t="shared" si="5"/>
        <v>1.9855595667870036</v>
      </c>
      <c r="Q16" s="151">
        <v>104</v>
      </c>
      <c r="R16" s="346">
        <f t="shared" si="6"/>
        <v>18.772563176895307</v>
      </c>
      <c r="S16" s="151">
        <v>87</v>
      </c>
      <c r="T16" s="346">
        <f t="shared" si="7"/>
        <v>15.703971119133575</v>
      </c>
      <c r="U16" s="155">
        <f t="shared" si="8"/>
        <v>554</v>
      </c>
      <c r="V16" s="346">
        <f t="shared" si="9"/>
        <v>73.768308921438091</v>
      </c>
      <c r="W16" s="151">
        <v>0</v>
      </c>
      <c r="X16" s="157">
        <f t="shared" si="10"/>
        <v>0</v>
      </c>
      <c r="Y16" s="151">
        <v>0</v>
      </c>
      <c r="Z16" s="157">
        <f t="shared" si="11"/>
        <v>0</v>
      </c>
      <c r="AA16" s="151">
        <v>0</v>
      </c>
      <c r="AB16" s="157">
        <f t="shared" si="12"/>
        <v>0</v>
      </c>
      <c r="AC16" s="151">
        <v>0</v>
      </c>
      <c r="AD16" s="157">
        <f t="shared" si="13"/>
        <v>0</v>
      </c>
    </row>
    <row r="17" spans="1:30" ht="19.5" customHeight="1" x14ac:dyDescent="0.25">
      <c r="A17" s="111">
        <v>7</v>
      </c>
      <c r="B17" s="150"/>
      <c r="C17" s="276" t="s">
        <v>794</v>
      </c>
      <c r="D17" s="151">
        <v>825</v>
      </c>
      <c r="E17" s="151">
        <v>67</v>
      </c>
      <c r="F17" s="346">
        <f t="shared" si="0"/>
        <v>10.737179487179487</v>
      </c>
      <c r="G17" s="151">
        <v>317</v>
      </c>
      <c r="H17" s="346">
        <f t="shared" si="1"/>
        <v>50.801282051282051</v>
      </c>
      <c r="I17" s="151">
        <v>21</v>
      </c>
      <c r="J17" s="346">
        <f t="shared" si="2"/>
        <v>3.3653846153846154</v>
      </c>
      <c r="K17" s="151">
        <v>26</v>
      </c>
      <c r="L17" s="346">
        <f t="shared" si="3"/>
        <v>4.1666666666666661</v>
      </c>
      <c r="M17" s="151">
        <v>0</v>
      </c>
      <c r="N17" s="346">
        <f t="shared" si="4"/>
        <v>0</v>
      </c>
      <c r="O17" s="151">
        <v>9</v>
      </c>
      <c r="P17" s="346">
        <f t="shared" si="5"/>
        <v>1.4423076923076923</v>
      </c>
      <c r="Q17" s="151">
        <v>89</v>
      </c>
      <c r="R17" s="346">
        <f t="shared" si="6"/>
        <v>14.262820512820513</v>
      </c>
      <c r="S17" s="151">
        <v>95</v>
      </c>
      <c r="T17" s="346">
        <f t="shared" si="7"/>
        <v>15.224358974358973</v>
      </c>
      <c r="U17" s="155">
        <f t="shared" si="8"/>
        <v>624</v>
      </c>
      <c r="V17" s="346">
        <f t="shared" si="9"/>
        <v>75.63636363636364</v>
      </c>
      <c r="W17" s="151">
        <v>0</v>
      </c>
      <c r="X17" s="157">
        <f t="shared" si="10"/>
        <v>0</v>
      </c>
      <c r="Y17" s="151">
        <v>0</v>
      </c>
      <c r="Z17" s="157">
        <f t="shared" si="11"/>
        <v>0</v>
      </c>
      <c r="AA17" s="151">
        <v>0</v>
      </c>
      <c r="AB17" s="157">
        <f t="shared" si="12"/>
        <v>0</v>
      </c>
      <c r="AC17" s="151">
        <v>0</v>
      </c>
      <c r="AD17" s="157">
        <f t="shared" si="13"/>
        <v>0</v>
      </c>
    </row>
    <row r="18" spans="1:30" ht="19.5" customHeight="1" x14ac:dyDescent="0.25">
      <c r="A18" s="111">
        <v>8</v>
      </c>
      <c r="B18" s="150"/>
      <c r="C18" s="276" t="s">
        <v>795</v>
      </c>
      <c r="D18" s="151">
        <v>596</v>
      </c>
      <c r="E18" s="151">
        <v>34</v>
      </c>
      <c r="F18" s="346">
        <f t="shared" si="0"/>
        <v>8.2524271844660202</v>
      </c>
      <c r="G18" s="151">
        <v>125</v>
      </c>
      <c r="H18" s="346">
        <f t="shared" si="1"/>
        <v>30.339805825242717</v>
      </c>
      <c r="I18" s="151">
        <v>42</v>
      </c>
      <c r="J18" s="346">
        <f t="shared" si="2"/>
        <v>10.194174757281553</v>
      </c>
      <c r="K18" s="151">
        <v>39</v>
      </c>
      <c r="L18" s="346">
        <f t="shared" si="3"/>
        <v>9.4660194174757279</v>
      </c>
      <c r="M18" s="151">
        <v>2</v>
      </c>
      <c r="N18" s="346">
        <f t="shared" si="4"/>
        <v>0.48543689320388345</v>
      </c>
      <c r="O18" s="151">
        <v>22</v>
      </c>
      <c r="P18" s="346">
        <f t="shared" si="5"/>
        <v>5.3398058252427179</v>
      </c>
      <c r="Q18" s="151">
        <v>71</v>
      </c>
      <c r="R18" s="346">
        <f t="shared" si="6"/>
        <v>17.233009708737864</v>
      </c>
      <c r="S18" s="151">
        <v>77</v>
      </c>
      <c r="T18" s="346">
        <f t="shared" si="7"/>
        <v>18.689320388349515</v>
      </c>
      <c r="U18" s="155">
        <f t="shared" si="8"/>
        <v>412</v>
      </c>
      <c r="V18" s="346">
        <f t="shared" si="9"/>
        <v>69.127516778523486</v>
      </c>
      <c r="W18" s="151">
        <v>0</v>
      </c>
      <c r="X18" s="157">
        <f t="shared" si="10"/>
        <v>0</v>
      </c>
      <c r="Y18" s="151">
        <v>0</v>
      </c>
      <c r="Z18" s="157">
        <f t="shared" si="11"/>
        <v>0</v>
      </c>
      <c r="AA18" s="151">
        <v>0</v>
      </c>
      <c r="AB18" s="157">
        <f t="shared" si="12"/>
        <v>0</v>
      </c>
      <c r="AC18" s="151">
        <v>0</v>
      </c>
      <c r="AD18" s="157">
        <f t="shared" si="13"/>
        <v>0</v>
      </c>
    </row>
    <row r="19" spans="1:30" ht="19.5" customHeight="1" x14ac:dyDescent="0.25">
      <c r="A19" s="111">
        <v>9</v>
      </c>
      <c r="B19" s="150"/>
      <c r="C19" s="276" t="s">
        <v>796</v>
      </c>
      <c r="D19" s="151">
        <v>625</v>
      </c>
      <c r="E19" s="151">
        <v>61</v>
      </c>
      <c r="F19" s="346">
        <f t="shared" si="0"/>
        <v>12.923728813559322</v>
      </c>
      <c r="G19" s="151">
        <v>142</v>
      </c>
      <c r="H19" s="346">
        <f t="shared" si="1"/>
        <v>30.084745762711862</v>
      </c>
      <c r="I19" s="151">
        <v>39</v>
      </c>
      <c r="J19" s="346">
        <f t="shared" si="2"/>
        <v>8.2627118644067803</v>
      </c>
      <c r="K19" s="151">
        <v>62</v>
      </c>
      <c r="L19" s="346">
        <f t="shared" si="3"/>
        <v>13.135593220338984</v>
      </c>
      <c r="M19" s="151">
        <v>1</v>
      </c>
      <c r="N19" s="346">
        <f t="shared" si="4"/>
        <v>0.21186440677966101</v>
      </c>
      <c r="O19" s="151">
        <v>15</v>
      </c>
      <c r="P19" s="346">
        <f t="shared" si="5"/>
        <v>3.1779661016949152</v>
      </c>
      <c r="Q19" s="151">
        <v>75</v>
      </c>
      <c r="R19" s="346">
        <f t="shared" si="6"/>
        <v>15.889830508474576</v>
      </c>
      <c r="S19" s="151">
        <v>77</v>
      </c>
      <c r="T19" s="346">
        <f t="shared" si="7"/>
        <v>16.3135593220339</v>
      </c>
      <c r="U19" s="155">
        <f t="shared" si="8"/>
        <v>472</v>
      </c>
      <c r="V19" s="346">
        <f t="shared" si="9"/>
        <v>75.52</v>
      </c>
      <c r="W19" s="151">
        <v>0</v>
      </c>
      <c r="X19" s="157">
        <f t="shared" si="10"/>
        <v>0</v>
      </c>
      <c r="Y19" s="151">
        <v>0</v>
      </c>
      <c r="Z19" s="157">
        <f t="shared" si="11"/>
        <v>0</v>
      </c>
      <c r="AA19" s="151">
        <v>0</v>
      </c>
      <c r="AB19" s="157">
        <f t="shared" si="12"/>
        <v>0</v>
      </c>
      <c r="AC19" s="151">
        <v>0</v>
      </c>
      <c r="AD19" s="157">
        <f t="shared" si="13"/>
        <v>0</v>
      </c>
    </row>
    <row r="20" spans="1:30" ht="19.5" customHeight="1" x14ac:dyDescent="0.25">
      <c r="A20" s="111">
        <v>10</v>
      </c>
      <c r="B20" s="150"/>
      <c r="C20" s="276" t="s">
        <v>504</v>
      </c>
      <c r="D20" s="151">
        <v>1215</v>
      </c>
      <c r="E20" s="151">
        <v>247</v>
      </c>
      <c r="F20" s="346">
        <f t="shared" si="0"/>
        <v>30.991217063989961</v>
      </c>
      <c r="G20" s="151">
        <v>267</v>
      </c>
      <c r="H20" s="346">
        <f t="shared" si="1"/>
        <v>33.500627352572145</v>
      </c>
      <c r="I20" s="151">
        <v>39</v>
      </c>
      <c r="J20" s="346">
        <f t="shared" si="2"/>
        <v>4.8933500627352569</v>
      </c>
      <c r="K20" s="151">
        <v>96</v>
      </c>
      <c r="L20" s="346">
        <f t="shared" si="3"/>
        <v>12.045169385194479</v>
      </c>
      <c r="M20" s="151">
        <v>0</v>
      </c>
      <c r="N20" s="346">
        <f t="shared" si="4"/>
        <v>0</v>
      </c>
      <c r="O20" s="151">
        <v>26</v>
      </c>
      <c r="P20" s="346">
        <f t="shared" si="5"/>
        <v>3.2622333751568382</v>
      </c>
      <c r="Q20" s="151">
        <v>51</v>
      </c>
      <c r="R20" s="346">
        <f t="shared" si="6"/>
        <v>6.3989962358845673</v>
      </c>
      <c r="S20" s="151">
        <v>71</v>
      </c>
      <c r="T20" s="346">
        <f t="shared" si="7"/>
        <v>8.9084065244667503</v>
      </c>
      <c r="U20" s="155">
        <f t="shared" si="8"/>
        <v>797</v>
      </c>
      <c r="V20" s="346">
        <f t="shared" si="9"/>
        <v>65.596707818930042</v>
      </c>
      <c r="W20" s="151">
        <v>0</v>
      </c>
      <c r="X20" s="157">
        <f t="shared" si="10"/>
        <v>0</v>
      </c>
      <c r="Y20" s="151">
        <v>0</v>
      </c>
      <c r="Z20" s="157">
        <f t="shared" si="11"/>
        <v>0</v>
      </c>
      <c r="AA20" s="151">
        <v>0</v>
      </c>
      <c r="AB20" s="157">
        <f t="shared" si="12"/>
        <v>0</v>
      </c>
      <c r="AC20" s="151">
        <v>0</v>
      </c>
      <c r="AD20" s="157">
        <f t="shared" si="13"/>
        <v>0</v>
      </c>
    </row>
    <row r="21" spans="1:30" ht="19.5" customHeight="1" x14ac:dyDescent="0.25">
      <c r="A21" s="111">
        <v>11</v>
      </c>
      <c r="B21" s="150"/>
      <c r="C21" s="276" t="s">
        <v>797</v>
      </c>
      <c r="D21" s="151">
        <v>987</v>
      </c>
      <c r="E21" s="151">
        <v>62</v>
      </c>
      <c r="F21" s="346">
        <f t="shared" si="0"/>
        <v>10.437710437710438</v>
      </c>
      <c r="G21" s="151">
        <v>272</v>
      </c>
      <c r="H21" s="346">
        <f t="shared" si="1"/>
        <v>45.791245791245792</v>
      </c>
      <c r="I21" s="151">
        <v>44</v>
      </c>
      <c r="J21" s="346">
        <f t="shared" si="2"/>
        <v>7.4074074074074066</v>
      </c>
      <c r="K21" s="151">
        <v>70</v>
      </c>
      <c r="L21" s="346">
        <f t="shared" si="3"/>
        <v>11.784511784511785</v>
      </c>
      <c r="M21" s="151">
        <v>1</v>
      </c>
      <c r="N21" s="346">
        <f t="shared" si="4"/>
        <v>0.16835016835016833</v>
      </c>
      <c r="O21" s="151">
        <v>16</v>
      </c>
      <c r="P21" s="346">
        <f t="shared" si="5"/>
        <v>2.6936026936026933</v>
      </c>
      <c r="Q21" s="151">
        <v>47</v>
      </c>
      <c r="R21" s="346">
        <f t="shared" si="6"/>
        <v>7.9124579124579126</v>
      </c>
      <c r="S21" s="151">
        <v>82</v>
      </c>
      <c r="T21" s="346">
        <f t="shared" si="7"/>
        <v>13.804713804713806</v>
      </c>
      <c r="U21" s="155">
        <f t="shared" si="8"/>
        <v>594</v>
      </c>
      <c r="V21" s="346">
        <f t="shared" si="9"/>
        <v>60.182370820668694</v>
      </c>
      <c r="W21" s="151">
        <v>0</v>
      </c>
      <c r="X21" s="157">
        <f t="shared" si="10"/>
        <v>0</v>
      </c>
      <c r="Y21" s="151">
        <v>0</v>
      </c>
      <c r="Z21" s="157">
        <f t="shared" si="11"/>
        <v>0</v>
      </c>
      <c r="AA21" s="151">
        <v>0</v>
      </c>
      <c r="AB21" s="157">
        <f t="shared" si="12"/>
        <v>0</v>
      </c>
      <c r="AC21" s="151">
        <v>0</v>
      </c>
      <c r="AD21" s="157">
        <f t="shared" si="13"/>
        <v>0</v>
      </c>
    </row>
    <row r="22" spans="1:30" ht="19.5" customHeight="1" x14ac:dyDescent="0.25">
      <c r="A22" s="111">
        <v>12</v>
      </c>
      <c r="B22" s="150"/>
      <c r="C22" s="276" t="s">
        <v>798</v>
      </c>
      <c r="D22" s="151">
        <v>842</v>
      </c>
      <c r="E22" s="151">
        <v>53</v>
      </c>
      <c r="F22" s="346">
        <f t="shared" si="0"/>
        <v>9.3474426807760143</v>
      </c>
      <c r="G22" s="151">
        <v>251</v>
      </c>
      <c r="H22" s="346">
        <f t="shared" si="1"/>
        <v>44.26807760141093</v>
      </c>
      <c r="I22" s="151">
        <v>33</v>
      </c>
      <c r="J22" s="346">
        <f t="shared" si="2"/>
        <v>5.8201058201058196</v>
      </c>
      <c r="K22" s="151">
        <v>42</v>
      </c>
      <c r="L22" s="346">
        <f t="shared" si="3"/>
        <v>7.4074074074074066</v>
      </c>
      <c r="M22" s="151">
        <v>1</v>
      </c>
      <c r="N22" s="346">
        <f t="shared" si="4"/>
        <v>0.17636684303350969</v>
      </c>
      <c r="O22" s="151">
        <v>12</v>
      </c>
      <c r="P22" s="346">
        <f t="shared" si="5"/>
        <v>2.1164021164021163</v>
      </c>
      <c r="Q22" s="151">
        <v>92</v>
      </c>
      <c r="R22" s="346">
        <f t="shared" si="6"/>
        <v>16.225749559082892</v>
      </c>
      <c r="S22" s="151">
        <v>83</v>
      </c>
      <c r="T22" s="346">
        <f t="shared" si="7"/>
        <v>14.638447971781304</v>
      </c>
      <c r="U22" s="155">
        <f t="shared" si="8"/>
        <v>567</v>
      </c>
      <c r="V22" s="346">
        <f t="shared" si="9"/>
        <v>67.339667458432302</v>
      </c>
      <c r="W22" s="151">
        <v>0</v>
      </c>
      <c r="X22" s="157">
        <f t="shared" si="10"/>
        <v>0</v>
      </c>
      <c r="Y22" s="151">
        <v>0</v>
      </c>
      <c r="Z22" s="157">
        <f t="shared" si="11"/>
        <v>0</v>
      </c>
      <c r="AA22" s="151">
        <v>0</v>
      </c>
      <c r="AB22" s="157">
        <f t="shared" si="12"/>
        <v>0</v>
      </c>
      <c r="AC22" s="151">
        <v>0</v>
      </c>
      <c r="AD22" s="157">
        <f t="shared" si="13"/>
        <v>0</v>
      </c>
    </row>
    <row r="23" spans="1:30" ht="19.5" customHeight="1" x14ac:dyDescent="0.25">
      <c r="A23" s="116" t="s">
        <v>672</v>
      </c>
      <c r="B23" s="116"/>
      <c r="C23" s="116"/>
      <c r="D23" s="256">
        <f>SUM(D11:D22)</f>
        <v>8759</v>
      </c>
      <c r="E23" s="256">
        <f>SUM(E11:E22)</f>
        <v>864</v>
      </c>
      <c r="F23" s="347">
        <f t="shared" si="0"/>
        <v>13.886210221793634</v>
      </c>
      <c r="G23" s="256">
        <f>SUM(G11:G22)</f>
        <v>2406</v>
      </c>
      <c r="H23" s="347">
        <f t="shared" si="1"/>
        <v>38.669238187078108</v>
      </c>
      <c r="I23" s="256">
        <f>SUM(I11:I22)</f>
        <v>392</v>
      </c>
      <c r="J23" s="347">
        <f t="shared" si="2"/>
        <v>6.3002250080360005</v>
      </c>
      <c r="K23" s="256">
        <f>SUM(K11:K22)</f>
        <v>580</v>
      </c>
      <c r="L23" s="347">
        <f t="shared" si="3"/>
        <v>9.3217614914818387</v>
      </c>
      <c r="M23" s="256">
        <f>SUM(M11:M22)</f>
        <v>21</v>
      </c>
      <c r="N23" s="347">
        <f t="shared" si="4"/>
        <v>0.33751205400192863</v>
      </c>
      <c r="O23" s="256">
        <f>SUM(O11:O22)</f>
        <v>185</v>
      </c>
      <c r="P23" s="347">
        <f t="shared" si="5"/>
        <v>2.9733204757312759</v>
      </c>
      <c r="Q23" s="256">
        <f>SUM(Q11:Q22)</f>
        <v>766</v>
      </c>
      <c r="R23" s="347">
        <f t="shared" si="6"/>
        <v>12.311153969784636</v>
      </c>
      <c r="S23" s="256">
        <f>SUM(S11:S22)</f>
        <v>1008</v>
      </c>
      <c r="T23" s="347">
        <f t="shared" si="7"/>
        <v>16.200578592092572</v>
      </c>
      <c r="U23" s="256">
        <f t="shared" si="8"/>
        <v>6222</v>
      </c>
      <c r="V23" s="347">
        <f t="shared" si="9"/>
        <v>71.035506336339765</v>
      </c>
      <c r="W23" s="256">
        <f>SUM(W11:W22)</f>
        <v>0</v>
      </c>
      <c r="X23" s="348">
        <f t="shared" si="10"/>
        <v>0</v>
      </c>
      <c r="Y23" s="256">
        <f>SUM(Y11:Y22)</f>
        <v>0</v>
      </c>
      <c r="Z23" s="348">
        <f t="shared" si="11"/>
        <v>0</v>
      </c>
      <c r="AA23" s="256">
        <f>SUM(AA11:AA22)</f>
        <v>0</v>
      </c>
      <c r="AB23" s="348">
        <f t="shared" si="12"/>
        <v>0</v>
      </c>
      <c r="AC23" s="256">
        <f>SUM(AC11:AC22)</f>
        <v>0</v>
      </c>
      <c r="AD23" s="348">
        <f t="shared" si="13"/>
        <v>0</v>
      </c>
    </row>
    <row r="24" spans="1:30" ht="19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349"/>
      <c r="O24" s="103"/>
      <c r="P24" s="103"/>
      <c r="Q24" s="103"/>
      <c r="R24" s="103"/>
      <c r="S24" s="103"/>
      <c r="T24" s="103"/>
      <c r="U24" s="103"/>
      <c r="V24" s="103"/>
      <c r="W24" s="103"/>
      <c r="X24" s="349"/>
      <c r="Y24" s="103"/>
      <c r="Z24" s="103"/>
      <c r="AA24" s="103"/>
      <c r="AB24" s="103"/>
      <c r="AC24" s="103"/>
      <c r="AD24" s="103"/>
    </row>
    <row r="25" spans="1:30" ht="19.5" customHeight="1" x14ac:dyDescent="0.25">
      <c r="A25" s="650" t="s">
        <v>1356</v>
      </c>
      <c r="B25" s="121"/>
      <c r="C25" s="121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9.5" customHeight="1" x14ac:dyDescent="0.25">
      <c r="A26" s="121" t="s">
        <v>715</v>
      </c>
      <c r="B26" s="121"/>
      <c r="C26" s="121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9.5" customHeight="1" x14ac:dyDescent="0.25">
      <c r="A27" s="121" t="s">
        <v>799</v>
      </c>
      <c r="B27" s="121"/>
      <c r="C27" s="121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9.5" customHeight="1" x14ac:dyDescent="0.25">
      <c r="A28" s="121" t="s">
        <v>800</v>
      </c>
      <c r="B28" s="121"/>
      <c r="C28" s="121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9.5" customHeight="1" x14ac:dyDescent="0.25">
      <c r="A29" s="121" t="s">
        <v>801</v>
      </c>
      <c r="B29" s="121"/>
      <c r="C29" s="121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9.5" customHeight="1" x14ac:dyDescent="0.25">
      <c r="A30" s="121" t="s">
        <v>802</v>
      </c>
      <c r="B30" s="121"/>
      <c r="C30" s="121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9.5" customHeight="1" x14ac:dyDescent="0.25">
      <c r="A31" s="121"/>
      <c r="B31" s="121"/>
      <c r="C31" s="121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</row>
    <row r="230" spans="1:30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</row>
    <row r="231" spans="1:30" ht="15.75" customHeight="1" x14ac:dyDescent="0.25"/>
    <row r="232" spans="1:30" ht="15.75" customHeight="1" x14ac:dyDescent="0.25"/>
    <row r="233" spans="1:30" ht="15.75" customHeight="1" x14ac:dyDescent="0.25"/>
    <row r="234" spans="1:30" ht="15.75" customHeight="1" x14ac:dyDescent="0.25"/>
    <row r="235" spans="1:30" ht="15.75" customHeight="1" x14ac:dyDescent="0.25"/>
    <row r="236" spans="1:30" ht="15.75" customHeight="1" x14ac:dyDescent="0.25"/>
    <row r="237" spans="1:30" ht="15.75" customHeight="1" x14ac:dyDescent="0.25"/>
    <row r="238" spans="1:30" ht="15.75" customHeight="1" x14ac:dyDescent="0.25"/>
    <row r="239" spans="1:30" ht="15.75" customHeight="1" x14ac:dyDescent="0.25"/>
    <row r="240" spans="1:3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4">
    <mergeCell ref="A3:AD3"/>
    <mergeCell ref="A7:A9"/>
    <mergeCell ref="B7:B9"/>
    <mergeCell ref="C7:C9"/>
    <mergeCell ref="D7:D9"/>
    <mergeCell ref="E7:V8"/>
    <mergeCell ref="W7:W9"/>
    <mergeCell ref="X7:X9"/>
    <mergeCell ref="Y7:Y9"/>
    <mergeCell ref="Z7:Z9"/>
    <mergeCell ref="AA7:AA9"/>
    <mergeCell ref="AB7:AB9"/>
    <mergeCell ref="AC7:AC9"/>
    <mergeCell ref="AD7:AD9"/>
  </mergeCells>
  <printOptions horizontalCentered="1"/>
  <pageMargins left="0.84027777777777801" right="0.77986111111111101" top="1.1416666666666699" bottom="0.905555555555556" header="0.51180555555555496" footer="0.51180555555555496"/>
  <pageSetup paperSize="9" firstPageNumber="0" orientation="landscape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O11" sqref="O11"/>
    </sheetView>
  </sheetViews>
  <sheetFormatPr defaultColWidth="14.42578125" defaultRowHeight="15" x14ac:dyDescent="0.25"/>
  <cols>
    <col min="1" max="1" width="6.140625" customWidth="1"/>
    <col min="2" max="2" width="18" customWidth="1"/>
    <col min="3" max="3" width="16.42578125" customWidth="1"/>
    <col min="4" max="4" width="11.85546875" customWidth="1"/>
    <col min="5" max="5" width="9.140625" customWidth="1"/>
    <col min="6" max="6" width="7.85546875" customWidth="1"/>
    <col min="7" max="7" width="9.42578125" customWidth="1"/>
    <col min="8" max="8" width="8.5703125" customWidth="1"/>
    <col min="9" max="9" width="10.7109375" customWidth="1"/>
    <col min="10" max="10" width="8.7109375" customWidth="1"/>
    <col min="11" max="11" width="9.85546875" customWidth="1"/>
    <col min="12" max="12" width="11.140625" customWidth="1"/>
    <col min="13" max="26" width="9.28515625" customWidth="1"/>
  </cols>
  <sheetData>
    <row r="1" spans="1:26" ht="15.75" x14ac:dyDescent="0.25">
      <c r="A1" s="101" t="s">
        <v>803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 x14ac:dyDescent="0.25">
      <c r="A3" s="705" t="s">
        <v>804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spans="1:26" ht="15.75" x14ac:dyDescent="0.25">
      <c r="A4" s="102"/>
      <c r="B4" s="102"/>
      <c r="C4" s="102"/>
      <c r="D4" s="102" t="s">
        <v>805</v>
      </c>
      <c r="E4" s="102"/>
      <c r="F4" s="102"/>
      <c r="G4" s="102"/>
      <c r="H4" s="102"/>
      <c r="I4" s="102"/>
      <c r="J4" s="102"/>
      <c r="K4" s="102"/>
      <c r="L4" s="105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x14ac:dyDescent="0.25">
      <c r="A5" s="102"/>
      <c r="B5" s="102"/>
      <c r="C5" s="102"/>
      <c r="D5" s="102"/>
      <c r="E5" s="122" t="str">
        <f>'1'!E5</f>
        <v>KABUPATEN/KOTA</v>
      </c>
      <c r="F5" s="101" t="str">
        <f>'1'!$F$5</f>
        <v>KARANGANYAR</v>
      </c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ht="15.75" x14ac:dyDescent="0.25">
      <c r="A6" s="102"/>
      <c r="B6" s="102"/>
      <c r="C6" s="102"/>
      <c r="D6" s="102"/>
      <c r="E6" s="122" t="str">
        <f>'1'!E6</f>
        <v>TAHUN</v>
      </c>
      <c r="F6" s="101">
        <f>'1'!$F$6</f>
        <v>2024</v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spans="1:26" x14ac:dyDescent="0.25">
      <c r="A7" s="142"/>
      <c r="B7" s="142"/>
      <c r="C7" s="142"/>
      <c r="D7" s="142"/>
      <c r="E7" s="142"/>
      <c r="F7" s="142"/>
      <c r="G7" s="142"/>
      <c r="H7" s="142"/>
      <c r="I7" s="142"/>
      <c r="J7" s="142"/>
      <c r="K7" s="142"/>
      <c r="L7" s="142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06" t="s">
        <v>4</v>
      </c>
      <c r="B8" s="706" t="s">
        <v>502</v>
      </c>
      <c r="C8" s="706" t="str">
        <f>'12'!C7</f>
        <v>DESA</v>
      </c>
      <c r="D8" s="707" t="s">
        <v>774</v>
      </c>
      <c r="E8" s="707" t="s">
        <v>806</v>
      </c>
      <c r="F8" s="707" t="s">
        <v>29</v>
      </c>
      <c r="G8" s="748" t="s">
        <v>807</v>
      </c>
      <c r="H8" s="707" t="s">
        <v>29</v>
      </c>
      <c r="I8" s="748" t="s">
        <v>808</v>
      </c>
      <c r="J8" s="707" t="s">
        <v>29</v>
      </c>
      <c r="K8" s="748" t="s">
        <v>809</v>
      </c>
      <c r="L8" s="706" t="s">
        <v>29</v>
      </c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8" customHeight="1" x14ac:dyDescent="0.25">
      <c r="A9" s="706"/>
      <c r="B9" s="706"/>
      <c r="C9" s="706"/>
      <c r="D9" s="706"/>
      <c r="E9" s="706"/>
      <c r="F9" s="706"/>
      <c r="G9" s="743"/>
      <c r="H9" s="706"/>
      <c r="I9" s="743"/>
      <c r="J9" s="706"/>
      <c r="K9" s="743"/>
      <c r="L9" s="706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38.25" customHeight="1" x14ac:dyDescent="0.25">
      <c r="A10" s="706"/>
      <c r="B10" s="706"/>
      <c r="C10" s="706"/>
      <c r="D10" s="706"/>
      <c r="E10" s="706"/>
      <c r="F10" s="706"/>
      <c r="G10" s="743"/>
      <c r="H10" s="706"/>
      <c r="I10" s="743"/>
      <c r="J10" s="706"/>
      <c r="K10" s="743"/>
      <c r="L10" s="706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21" customHeight="1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09">
        <v>12</v>
      </c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9.5" customHeight="1" x14ac:dyDescent="0.25">
      <c r="A12" s="111">
        <v>1</v>
      </c>
      <c r="B12" s="150" t="s">
        <v>504</v>
      </c>
      <c r="C12" s="150" t="str">
        <f>'29'!C11</f>
        <v>PASEBAN</v>
      </c>
      <c r="D12" s="151">
        <v>547</v>
      </c>
      <c r="E12" s="151">
        <v>41</v>
      </c>
      <c r="F12" s="115">
        <f t="shared" ref="F12:F24" si="0">E12/D12*100</f>
        <v>7.4954296160877512</v>
      </c>
      <c r="G12" s="151">
        <v>5</v>
      </c>
      <c r="H12" s="115">
        <f t="shared" ref="H12:H24" si="1">G12/E12*100</f>
        <v>12.195121951219512</v>
      </c>
      <c r="I12" s="151">
        <v>16</v>
      </c>
      <c r="J12" s="115">
        <f t="shared" ref="J12:J24" si="2">I12/D12</f>
        <v>2.9250457038391225E-2</v>
      </c>
      <c r="K12" s="151">
        <v>8</v>
      </c>
      <c r="L12" s="115">
        <f t="shared" ref="L12:L24" si="3">K12/I12*100</f>
        <v>50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2</v>
      </c>
      <c r="B13" s="150"/>
      <c r="C13" s="150" t="str">
        <f>'29'!C12</f>
        <v>LEMAHBANG</v>
      </c>
      <c r="D13" s="151">
        <v>649</v>
      </c>
      <c r="E13" s="151">
        <v>54</v>
      </c>
      <c r="F13" s="115">
        <f t="shared" si="0"/>
        <v>8.3204930662557786</v>
      </c>
      <c r="G13" s="151">
        <v>18</v>
      </c>
      <c r="H13" s="115">
        <f t="shared" si="1"/>
        <v>33.333333333333329</v>
      </c>
      <c r="I13" s="151">
        <v>20</v>
      </c>
      <c r="J13" s="115">
        <f t="shared" si="2"/>
        <v>3.0816640986132512E-2</v>
      </c>
      <c r="K13" s="151">
        <v>2</v>
      </c>
      <c r="L13" s="115">
        <f t="shared" si="3"/>
        <v>10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3</v>
      </c>
      <c r="B14" s="150"/>
      <c r="C14" s="150" t="str">
        <f>'29'!C13</f>
        <v>KARANGBANGUN</v>
      </c>
      <c r="D14" s="151">
        <v>559</v>
      </c>
      <c r="E14" s="151">
        <v>54</v>
      </c>
      <c r="F14" s="115">
        <f t="shared" si="0"/>
        <v>9.6601073345259394</v>
      </c>
      <c r="G14" s="151">
        <v>10</v>
      </c>
      <c r="H14" s="115">
        <f t="shared" si="1"/>
        <v>18.518518518518519</v>
      </c>
      <c r="I14" s="151">
        <v>20</v>
      </c>
      <c r="J14" s="115">
        <f t="shared" si="2"/>
        <v>3.5778175313059032E-2</v>
      </c>
      <c r="K14" s="151">
        <v>4</v>
      </c>
      <c r="L14" s="115">
        <f t="shared" si="3"/>
        <v>20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4</v>
      </c>
      <c r="B15" s="150"/>
      <c r="C15" s="150" t="str">
        <f>'29'!C14</f>
        <v>PLOSO</v>
      </c>
      <c r="D15" s="151">
        <v>563</v>
      </c>
      <c r="E15" s="151">
        <v>50</v>
      </c>
      <c r="F15" s="115">
        <f t="shared" si="0"/>
        <v>8.8809946714031973</v>
      </c>
      <c r="G15" s="151">
        <v>34</v>
      </c>
      <c r="H15" s="115">
        <f t="shared" si="1"/>
        <v>68</v>
      </c>
      <c r="I15" s="151">
        <v>117</v>
      </c>
      <c r="J15" s="115">
        <f t="shared" si="2"/>
        <v>0.20781527531083482</v>
      </c>
      <c r="K15" s="151">
        <v>9</v>
      </c>
      <c r="L15" s="115">
        <f t="shared" si="3"/>
        <v>7.6923076923076925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5</v>
      </c>
      <c r="B16" s="150"/>
      <c r="C16" s="150" t="str">
        <f>'29'!C15</f>
        <v>GIRIWONDO</v>
      </c>
      <c r="D16" s="151">
        <v>600</v>
      </c>
      <c r="E16" s="151">
        <v>64</v>
      </c>
      <c r="F16" s="115">
        <f t="shared" si="0"/>
        <v>10.666666666666668</v>
      </c>
      <c r="G16" s="151">
        <v>27</v>
      </c>
      <c r="H16" s="115">
        <f t="shared" si="1"/>
        <v>42.1875</v>
      </c>
      <c r="I16" s="151">
        <v>27</v>
      </c>
      <c r="J16" s="115">
        <f t="shared" si="2"/>
        <v>4.4999999999999998E-2</v>
      </c>
      <c r="K16" s="151">
        <v>9</v>
      </c>
      <c r="L16" s="115">
        <f t="shared" si="3"/>
        <v>33.333333333333329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6</v>
      </c>
      <c r="B17" s="150"/>
      <c r="C17" s="150" t="str">
        <f>'29'!C16</f>
        <v>KADIPIRO</v>
      </c>
      <c r="D17" s="151">
        <v>751</v>
      </c>
      <c r="E17" s="151">
        <v>54</v>
      </c>
      <c r="F17" s="115">
        <f t="shared" si="0"/>
        <v>7.1904127829560585</v>
      </c>
      <c r="G17" s="151">
        <v>177</v>
      </c>
      <c r="H17" s="115">
        <f t="shared" si="1"/>
        <v>327.77777777777777</v>
      </c>
      <c r="I17" s="151">
        <v>22</v>
      </c>
      <c r="J17" s="115">
        <f t="shared" si="2"/>
        <v>2.929427430093209E-2</v>
      </c>
      <c r="K17" s="151">
        <v>3</v>
      </c>
      <c r="L17" s="115">
        <f t="shared" si="3"/>
        <v>13.636363636363635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7</v>
      </c>
      <c r="B18" s="150"/>
      <c r="C18" s="150" t="str">
        <f>'29'!C17</f>
        <v>JUMANTORO</v>
      </c>
      <c r="D18" s="151">
        <v>825</v>
      </c>
      <c r="E18" s="151">
        <v>55</v>
      </c>
      <c r="F18" s="115">
        <f t="shared" si="0"/>
        <v>6.666666666666667</v>
      </c>
      <c r="G18" s="151">
        <v>50</v>
      </c>
      <c r="H18" s="115">
        <f t="shared" si="1"/>
        <v>90.909090909090907</v>
      </c>
      <c r="I18" s="151">
        <v>28</v>
      </c>
      <c r="J18" s="115">
        <f t="shared" si="2"/>
        <v>3.3939393939393943E-2</v>
      </c>
      <c r="K18" s="151">
        <v>9</v>
      </c>
      <c r="L18" s="115">
        <f t="shared" si="3"/>
        <v>32.142857142857146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8</v>
      </c>
      <c r="B19" s="150"/>
      <c r="C19" s="150" t="str">
        <f>'29'!C18</f>
        <v>KEDAWUNG</v>
      </c>
      <c r="D19" s="151">
        <v>596</v>
      </c>
      <c r="E19" s="151">
        <v>49</v>
      </c>
      <c r="F19" s="115">
        <f t="shared" si="0"/>
        <v>8.2214765100671148</v>
      </c>
      <c r="G19" s="151">
        <v>106</v>
      </c>
      <c r="H19" s="115">
        <f t="shared" si="1"/>
        <v>216.32653061224491</v>
      </c>
      <c r="I19" s="151">
        <v>25</v>
      </c>
      <c r="J19" s="115">
        <f t="shared" si="2"/>
        <v>4.1946308724832217E-2</v>
      </c>
      <c r="K19" s="151">
        <v>1</v>
      </c>
      <c r="L19" s="115">
        <f t="shared" si="3"/>
        <v>4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9</v>
      </c>
      <c r="B20" s="150"/>
      <c r="C20" s="150" t="str">
        <f>'29'!C19</f>
        <v>BAKALAN</v>
      </c>
      <c r="D20" s="151">
        <v>625</v>
      </c>
      <c r="E20" s="151">
        <v>51</v>
      </c>
      <c r="F20" s="115">
        <f t="shared" si="0"/>
        <v>8.16</v>
      </c>
      <c r="G20" s="151">
        <v>48</v>
      </c>
      <c r="H20" s="115">
        <f t="shared" si="1"/>
        <v>94.117647058823522</v>
      </c>
      <c r="I20" s="151">
        <v>24</v>
      </c>
      <c r="J20" s="115">
        <f t="shared" si="2"/>
        <v>3.8399999999999997E-2</v>
      </c>
      <c r="K20" s="151">
        <v>4</v>
      </c>
      <c r="L20" s="115">
        <f t="shared" si="3"/>
        <v>16.666666666666664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10</v>
      </c>
      <c r="B21" s="150"/>
      <c r="C21" s="150" t="str">
        <f>'29'!C20</f>
        <v>JUMAPOLO</v>
      </c>
      <c r="D21" s="151">
        <v>1215</v>
      </c>
      <c r="E21" s="151">
        <v>94</v>
      </c>
      <c r="F21" s="115">
        <f t="shared" si="0"/>
        <v>7.7366255144032916</v>
      </c>
      <c r="G21" s="151">
        <v>114</v>
      </c>
      <c r="H21" s="115">
        <f t="shared" si="1"/>
        <v>121.27659574468086</v>
      </c>
      <c r="I21" s="151">
        <v>55</v>
      </c>
      <c r="J21" s="115">
        <f t="shared" si="2"/>
        <v>4.5267489711934158E-2</v>
      </c>
      <c r="K21" s="151">
        <v>10</v>
      </c>
      <c r="L21" s="115">
        <f t="shared" si="3"/>
        <v>18.181818181818183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11</v>
      </c>
      <c r="B22" s="150"/>
      <c r="C22" s="150" t="str">
        <f>'29'!C21</f>
        <v>KWANGSAN</v>
      </c>
      <c r="D22" s="151">
        <v>987</v>
      </c>
      <c r="E22" s="151">
        <v>62</v>
      </c>
      <c r="F22" s="115">
        <f t="shared" si="0"/>
        <v>6.281661600810537</v>
      </c>
      <c r="G22" s="151">
        <v>91</v>
      </c>
      <c r="H22" s="115">
        <f t="shared" si="1"/>
        <v>146.7741935483871</v>
      </c>
      <c r="I22" s="151">
        <v>45</v>
      </c>
      <c r="J22" s="115">
        <f t="shared" si="2"/>
        <v>4.5592705167173252E-2</v>
      </c>
      <c r="K22" s="151">
        <v>8</v>
      </c>
      <c r="L22" s="115">
        <f t="shared" si="3"/>
        <v>17.777777777777779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11">
        <v>12</v>
      </c>
      <c r="B23" s="150"/>
      <c r="C23" s="150" t="str">
        <f>'29'!C22</f>
        <v>JATIREJO</v>
      </c>
      <c r="D23" s="151">
        <v>842</v>
      </c>
      <c r="E23" s="151">
        <v>68</v>
      </c>
      <c r="F23" s="115">
        <f t="shared" si="0"/>
        <v>8.0760095011876487</v>
      </c>
      <c r="G23" s="151">
        <v>16</v>
      </c>
      <c r="H23" s="115">
        <f t="shared" si="1"/>
        <v>23.52941176470588</v>
      </c>
      <c r="I23" s="151">
        <v>36</v>
      </c>
      <c r="J23" s="115">
        <f t="shared" si="2"/>
        <v>4.2755344418052253E-2</v>
      </c>
      <c r="K23" s="151">
        <v>13</v>
      </c>
      <c r="L23" s="115">
        <f t="shared" si="3"/>
        <v>36.111111111111107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16" t="s">
        <v>672</v>
      </c>
      <c r="B24" s="116"/>
      <c r="C24" s="116"/>
      <c r="D24" s="256">
        <f>SUM(D12:D23)</f>
        <v>8759</v>
      </c>
      <c r="E24" s="256">
        <f>SUM(E12:E23)</f>
        <v>696</v>
      </c>
      <c r="F24" s="120">
        <f t="shared" si="0"/>
        <v>7.9461125699280739</v>
      </c>
      <c r="G24" s="256">
        <f>SUM(G12:G23)</f>
        <v>696</v>
      </c>
      <c r="H24" s="120">
        <f t="shared" si="1"/>
        <v>100</v>
      </c>
      <c r="I24" s="256">
        <f>SUM(I12:I23)</f>
        <v>435</v>
      </c>
      <c r="J24" s="120">
        <f t="shared" si="2"/>
        <v>4.9663203562050465E-2</v>
      </c>
      <c r="K24" s="256">
        <f>SUM(K12:K23)</f>
        <v>80</v>
      </c>
      <c r="L24" s="120">
        <f t="shared" si="3"/>
        <v>18.390804597701148</v>
      </c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650" t="s">
        <v>1356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21" t="s">
        <v>810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21" t="s">
        <v>811</v>
      </c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350" t="s">
        <v>812</v>
      </c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21"/>
      <c r="B30" s="121" t="s">
        <v>813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21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21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8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21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21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21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3">
    <mergeCell ref="A3:L3"/>
    <mergeCell ref="A8:A10"/>
    <mergeCell ref="B8:B10"/>
    <mergeCell ref="C8:C10"/>
    <mergeCell ref="D8:D10"/>
    <mergeCell ref="E8:E10"/>
    <mergeCell ref="F8:F10"/>
    <mergeCell ref="G8:G10"/>
    <mergeCell ref="H8:H10"/>
    <mergeCell ref="I8:I10"/>
    <mergeCell ref="J8:J10"/>
    <mergeCell ref="K8:K10"/>
    <mergeCell ref="L8:L10"/>
  </mergeCells>
  <printOptions horizontalCentered="1"/>
  <pageMargins left="0.84027777777777801" right="0.77986111111111101" top="1.1416666666666699" bottom="0.905555555555556" header="0.51180555555555496" footer="0.51180555555555496"/>
  <pageSetup paperSize="9" firstPageNumber="0" orientation="landscape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T999"/>
  <sheetViews>
    <sheetView zoomScaleNormal="100" workbookViewId="0">
      <selection activeCell="S29" sqref="S29"/>
    </sheetView>
  </sheetViews>
  <sheetFormatPr defaultColWidth="14.42578125" defaultRowHeight="15" x14ac:dyDescent="0.25"/>
  <cols>
    <col min="1" max="1" width="5.7109375" customWidth="1"/>
    <col min="2" max="2" width="14" customWidth="1"/>
    <col min="3" max="3" width="16.140625" customWidth="1"/>
    <col min="4" max="4" width="12.5703125" customWidth="1"/>
    <col min="5" max="5" width="9.140625" customWidth="1"/>
    <col min="6" max="6" width="5.7109375" customWidth="1"/>
    <col min="7" max="7" width="7.5703125" customWidth="1"/>
    <col min="8" max="8" width="5.5703125" customWidth="1"/>
    <col min="9" max="9" width="5.28515625" customWidth="1"/>
    <col min="10" max="10" width="5.5703125" customWidth="1"/>
    <col min="11" max="11" width="6" customWidth="1"/>
    <col min="12" max="12" width="5" customWidth="1"/>
    <col min="13" max="13" width="5.140625" customWidth="1"/>
    <col min="14" max="14" width="5.28515625" customWidth="1"/>
    <col min="15" max="15" width="6.42578125" customWidth="1"/>
    <col min="16" max="16" width="5.28515625" customWidth="1"/>
    <col min="17" max="17" width="7.85546875" customWidth="1"/>
    <col min="18" max="19" width="5.5703125" customWidth="1"/>
    <col min="20" max="20" width="6" customWidth="1"/>
    <col min="21" max="21" width="8.42578125" customWidth="1"/>
    <col min="22" max="22" width="5.5703125" customWidth="1"/>
    <col min="23" max="29" width="10.7109375" customWidth="1"/>
    <col min="30" max="30" width="7.7109375" customWidth="1"/>
    <col min="31" max="31" width="8.7109375" customWidth="1"/>
    <col min="32" max="32" width="7.7109375" customWidth="1"/>
    <col min="33" max="33" width="8.7109375" customWidth="1"/>
    <col min="34" max="34" width="7.7109375" customWidth="1"/>
    <col min="35" max="35" width="8.7109375" customWidth="1"/>
    <col min="36" max="36" width="9" customWidth="1"/>
    <col min="37" max="37" width="8.7109375" customWidth="1"/>
    <col min="38" max="38" width="7" customWidth="1"/>
    <col min="39" max="42" width="8.7109375" customWidth="1"/>
    <col min="43" max="43" width="9.7109375" customWidth="1"/>
    <col min="44" max="46" width="8.7109375" customWidth="1"/>
  </cols>
  <sheetData>
    <row r="1" spans="1:46" ht="15.75" x14ac:dyDescent="0.25">
      <c r="A1" s="101" t="s">
        <v>814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</row>
    <row r="2" spans="1:46" ht="15.75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</row>
    <row r="3" spans="1:46" ht="15.75" x14ac:dyDescent="0.25">
      <c r="A3" s="705" t="s">
        <v>815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</row>
    <row r="4" spans="1:46" ht="15.75" x14ac:dyDescent="0.25">
      <c r="A4" s="102"/>
      <c r="B4" s="102"/>
      <c r="C4" s="102"/>
      <c r="D4" s="102"/>
      <c r="E4" s="102"/>
      <c r="F4" s="102"/>
      <c r="G4" s="102"/>
      <c r="H4" s="122" t="str">
        <f>'1'!E5</f>
        <v>KABUPATEN/KOTA</v>
      </c>
      <c r="I4" s="101" t="str">
        <f>'1'!$F$5</f>
        <v>KARANGANYAR</v>
      </c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22"/>
      <c r="AK4" s="101"/>
      <c r="AL4" s="105"/>
      <c r="AM4" s="105"/>
      <c r="AN4" s="105"/>
      <c r="AO4" s="105"/>
      <c r="AP4" s="105"/>
      <c r="AQ4" s="105"/>
      <c r="AR4" s="105"/>
      <c r="AS4" s="105"/>
      <c r="AT4" s="105"/>
    </row>
    <row r="5" spans="1:46" ht="15.75" x14ac:dyDescent="0.25">
      <c r="A5" s="102"/>
      <c r="B5" s="102"/>
      <c r="C5" s="102"/>
      <c r="D5" s="102"/>
      <c r="E5" s="102"/>
      <c r="F5" s="102"/>
      <c r="G5" s="102"/>
      <c r="H5" s="122" t="str">
        <f>'1'!E6</f>
        <v>TAHUN</v>
      </c>
      <c r="I5" s="732">
        <f>'1'!$F$6</f>
        <v>2024</v>
      </c>
      <c r="J5" s="73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  <c r="AG5" s="102"/>
      <c r="AH5" s="102"/>
      <c r="AI5" s="102"/>
      <c r="AJ5" s="122"/>
      <c r="AK5" s="101"/>
      <c r="AL5" s="105"/>
      <c r="AM5" s="105"/>
      <c r="AN5" s="105"/>
      <c r="AO5" s="105"/>
      <c r="AP5" s="105"/>
      <c r="AQ5" s="105"/>
      <c r="AR5" s="105"/>
      <c r="AS5" s="105"/>
      <c r="AT5" s="105"/>
    </row>
    <row r="6" spans="1:46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</row>
    <row r="7" spans="1:46" ht="15" customHeight="1" x14ac:dyDescent="0.25">
      <c r="A7" s="706" t="s">
        <v>4</v>
      </c>
      <c r="B7" s="706" t="s">
        <v>502</v>
      </c>
      <c r="C7" s="706" t="str">
        <f>'12'!C7</f>
        <v>DESA</v>
      </c>
      <c r="D7" s="746" t="s">
        <v>816</v>
      </c>
      <c r="E7" s="706" t="s">
        <v>817</v>
      </c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706"/>
      <c r="T7" s="706"/>
      <c r="U7" s="706"/>
      <c r="V7" s="706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</row>
    <row r="8" spans="1:46" x14ac:dyDescent="0.25">
      <c r="A8" s="706"/>
      <c r="B8" s="706"/>
      <c r="C8" s="706"/>
      <c r="D8" s="749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706"/>
      <c r="Q8" s="706"/>
      <c r="R8" s="706"/>
      <c r="S8" s="706"/>
      <c r="T8" s="706"/>
      <c r="U8" s="706"/>
      <c r="V8" s="706"/>
      <c r="W8" s="142"/>
      <c r="X8" s="142"/>
      <c r="Y8" s="142"/>
      <c r="Z8" s="142"/>
      <c r="AA8" s="142"/>
      <c r="AB8" s="142"/>
      <c r="AC8" s="142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25.5" x14ac:dyDescent="0.25">
      <c r="A9" s="706"/>
      <c r="B9" s="706"/>
      <c r="C9" s="706"/>
      <c r="D9" s="749"/>
      <c r="E9" s="659" t="s">
        <v>780</v>
      </c>
      <c r="F9" s="659" t="s">
        <v>29</v>
      </c>
      <c r="G9" s="659" t="s">
        <v>781</v>
      </c>
      <c r="H9" s="659" t="s">
        <v>29</v>
      </c>
      <c r="I9" s="659" t="s">
        <v>782</v>
      </c>
      <c r="J9" s="659" t="s">
        <v>29</v>
      </c>
      <c r="K9" s="658" t="s">
        <v>783</v>
      </c>
      <c r="L9" s="658" t="s">
        <v>29</v>
      </c>
      <c r="M9" s="659" t="s">
        <v>784</v>
      </c>
      <c r="N9" s="659" t="s">
        <v>29</v>
      </c>
      <c r="O9" s="659" t="s">
        <v>785</v>
      </c>
      <c r="P9" s="659" t="s">
        <v>29</v>
      </c>
      <c r="Q9" s="659" t="s">
        <v>786</v>
      </c>
      <c r="R9" s="659" t="s">
        <v>29</v>
      </c>
      <c r="S9" s="659" t="s">
        <v>787</v>
      </c>
      <c r="T9" s="659" t="s">
        <v>29</v>
      </c>
      <c r="U9" s="659" t="s">
        <v>326</v>
      </c>
      <c r="V9" s="658" t="s">
        <v>29</v>
      </c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ht="21" customHeight="1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09">
        <v>17</v>
      </c>
      <c r="R10" s="109">
        <v>18</v>
      </c>
      <c r="S10" s="109">
        <v>19</v>
      </c>
      <c r="T10" s="109">
        <v>20</v>
      </c>
      <c r="U10" s="109">
        <v>21</v>
      </c>
      <c r="V10" s="109">
        <v>22</v>
      </c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</row>
    <row r="11" spans="1:46" ht="18" customHeight="1" x14ac:dyDescent="0.25">
      <c r="A11" s="111">
        <v>1</v>
      </c>
      <c r="B11" s="150" t="s">
        <v>504</v>
      </c>
      <c r="C11" s="150" t="str">
        <f>'29'!C11</f>
        <v>PASEBAN</v>
      </c>
      <c r="D11" s="129">
        <v>35</v>
      </c>
      <c r="E11" s="151">
        <v>35</v>
      </c>
      <c r="F11" s="338">
        <f t="shared" ref="F11:F23" si="0">E11/$U11*100</f>
        <v>100</v>
      </c>
      <c r="G11" s="151">
        <v>0</v>
      </c>
      <c r="H11" s="115">
        <f t="shared" ref="H11:H23" si="1">G11/$U11*100</f>
        <v>0</v>
      </c>
      <c r="I11" s="151">
        <v>0</v>
      </c>
      <c r="J11" s="115">
        <f t="shared" ref="J11:J23" si="2">I11/$U11*100</f>
        <v>0</v>
      </c>
      <c r="K11" s="151">
        <v>0</v>
      </c>
      <c r="L11" s="115">
        <f t="shared" ref="L11:L23" si="3">K11/$U11*100</f>
        <v>0</v>
      </c>
      <c r="M11" s="151">
        <v>0</v>
      </c>
      <c r="N11" s="115">
        <f t="shared" ref="N11:N23" si="4">M11/$U11*100</f>
        <v>0</v>
      </c>
      <c r="O11" s="151">
        <v>0</v>
      </c>
      <c r="P11" s="115">
        <f t="shared" ref="P11:P23" si="5">O11/$U11*100</f>
        <v>0</v>
      </c>
      <c r="Q11" s="151">
        <v>0</v>
      </c>
      <c r="R11" s="115">
        <f t="shared" ref="R11:R23" si="6">Q11/$U11*100</f>
        <v>0</v>
      </c>
      <c r="S11" s="151">
        <v>0</v>
      </c>
      <c r="T11" s="115">
        <f t="shared" ref="T11:T23" si="7">S11/$U11*100</f>
        <v>0</v>
      </c>
      <c r="U11" s="155">
        <f t="shared" ref="U11:U23" si="8">SUM(E11,G11,I11,K11,M11,O11,Q11)</f>
        <v>35</v>
      </c>
      <c r="V11" s="338">
        <f t="shared" ref="V11:V23" si="9">U11/D11*100</f>
        <v>100</v>
      </c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</row>
    <row r="12" spans="1:46" ht="18" customHeight="1" x14ac:dyDescent="0.25">
      <c r="A12" s="111">
        <v>2</v>
      </c>
      <c r="B12" s="277"/>
      <c r="C12" s="150" t="str">
        <f>'29'!C12</f>
        <v>LEMAHBANG</v>
      </c>
      <c r="D12" s="129">
        <v>29</v>
      </c>
      <c r="E12" s="151">
        <v>29</v>
      </c>
      <c r="F12" s="338">
        <f t="shared" si="0"/>
        <v>100</v>
      </c>
      <c r="G12" s="151">
        <v>0</v>
      </c>
      <c r="H12" s="115">
        <f t="shared" si="1"/>
        <v>0</v>
      </c>
      <c r="I12" s="151">
        <v>0</v>
      </c>
      <c r="J12" s="115">
        <f t="shared" si="2"/>
        <v>0</v>
      </c>
      <c r="K12" s="151">
        <v>0</v>
      </c>
      <c r="L12" s="115">
        <f t="shared" si="3"/>
        <v>0</v>
      </c>
      <c r="M12" s="151">
        <v>0</v>
      </c>
      <c r="N12" s="115">
        <f t="shared" si="4"/>
        <v>0</v>
      </c>
      <c r="O12" s="151">
        <v>0</v>
      </c>
      <c r="P12" s="115">
        <f t="shared" si="5"/>
        <v>0</v>
      </c>
      <c r="Q12" s="151">
        <v>0</v>
      </c>
      <c r="R12" s="115">
        <f t="shared" si="6"/>
        <v>0</v>
      </c>
      <c r="S12" s="151">
        <v>0</v>
      </c>
      <c r="T12" s="115">
        <f t="shared" si="7"/>
        <v>0</v>
      </c>
      <c r="U12" s="155">
        <f t="shared" si="8"/>
        <v>29</v>
      </c>
      <c r="V12" s="338">
        <f t="shared" si="9"/>
        <v>100</v>
      </c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</row>
    <row r="13" spans="1:46" ht="18" customHeight="1" x14ac:dyDescent="0.25">
      <c r="A13" s="111">
        <v>3</v>
      </c>
      <c r="B13" s="277"/>
      <c r="C13" s="150" t="str">
        <f>'29'!C13</f>
        <v>KARANGBANGUN</v>
      </c>
      <c r="D13" s="129">
        <v>37</v>
      </c>
      <c r="E13" s="151">
        <v>37</v>
      </c>
      <c r="F13" s="338">
        <f t="shared" si="0"/>
        <v>100</v>
      </c>
      <c r="G13" s="151">
        <v>0</v>
      </c>
      <c r="H13" s="115">
        <f t="shared" si="1"/>
        <v>0</v>
      </c>
      <c r="I13" s="151">
        <v>0</v>
      </c>
      <c r="J13" s="115">
        <f t="shared" si="2"/>
        <v>0</v>
      </c>
      <c r="K13" s="151">
        <v>0</v>
      </c>
      <c r="L13" s="115">
        <f t="shared" si="3"/>
        <v>0</v>
      </c>
      <c r="M13" s="151">
        <v>0</v>
      </c>
      <c r="N13" s="115">
        <f t="shared" si="4"/>
        <v>0</v>
      </c>
      <c r="O13" s="151">
        <v>0</v>
      </c>
      <c r="P13" s="115">
        <f t="shared" si="5"/>
        <v>0</v>
      </c>
      <c r="Q13" s="151">
        <v>0</v>
      </c>
      <c r="R13" s="115">
        <f t="shared" si="6"/>
        <v>0</v>
      </c>
      <c r="S13" s="151">
        <v>0</v>
      </c>
      <c r="T13" s="115">
        <f t="shared" si="7"/>
        <v>0</v>
      </c>
      <c r="U13" s="155">
        <f t="shared" si="8"/>
        <v>37</v>
      </c>
      <c r="V13" s="338">
        <f t="shared" si="9"/>
        <v>100</v>
      </c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</row>
    <row r="14" spans="1:46" ht="18" customHeight="1" x14ac:dyDescent="0.25">
      <c r="A14" s="111">
        <v>4</v>
      </c>
      <c r="B14" s="277"/>
      <c r="C14" s="150" t="str">
        <f>'29'!C14</f>
        <v>PLOSO</v>
      </c>
      <c r="D14" s="129">
        <v>33</v>
      </c>
      <c r="E14" s="151">
        <v>33</v>
      </c>
      <c r="F14" s="338">
        <f t="shared" si="0"/>
        <v>100</v>
      </c>
      <c r="G14" s="151">
        <v>0</v>
      </c>
      <c r="H14" s="115">
        <f t="shared" si="1"/>
        <v>0</v>
      </c>
      <c r="I14" s="151">
        <v>0</v>
      </c>
      <c r="J14" s="115">
        <f t="shared" si="2"/>
        <v>0</v>
      </c>
      <c r="K14" s="151">
        <v>0</v>
      </c>
      <c r="L14" s="115">
        <f t="shared" si="3"/>
        <v>0</v>
      </c>
      <c r="M14" s="151">
        <v>0</v>
      </c>
      <c r="N14" s="115">
        <f t="shared" si="4"/>
        <v>0</v>
      </c>
      <c r="O14" s="151">
        <v>0</v>
      </c>
      <c r="P14" s="115">
        <f t="shared" si="5"/>
        <v>0</v>
      </c>
      <c r="Q14" s="151">
        <v>0</v>
      </c>
      <c r="R14" s="115">
        <f t="shared" si="6"/>
        <v>0</v>
      </c>
      <c r="S14" s="151">
        <v>0</v>
      </c>
      <c r="T14" s="115">
        <f t="shared" si="7"/>
        <v>0</v>
      </c>
      <c r="U14" s="155">
        <f t="shared" si="8"/>
        <v>33</v>
      </c>
      <c r="V14" s="338">
        <f t="shared" si="9"/>
        <v>100</v>
      </c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</row>
    <row r="15" spans="1:46" ht="18" customHeight="1" x14ac:dyDescent="0.25">
      <c r="A15" s="111">
        <v>5</v>
      </c>
      <c r="B15" s="277"/>
      <c r="C15" s="150" t="str">
        <f>'29'!C15</f>
        <v>GIRIWONDO</v>
      </c>
      <c r="D15" s="129">
        <v>29</v>
      </c>
      <c r="E15" s="151">
        <v>29</v>
      </c>
      <c r="F15" s="338">
        <f t="shared" si="0"/>
        <v>100</v>
      </c>
      <c r="G15" s="151">
        <v>0</v>
      </c>
      <c r="H15" s="115">
        <f t="shared" si="1"/>
        <v>0</v>
      </c>
      <c r="I15" s="151">
        <v>0</v>
      </c>
      <c r="J15" s="115">
        <f t="shared" si="2"/>
        <v>0</v>
      </c>
      <c r="K15" s="151">
        <v>0</v>
      </c>
      <c r="L15" s="115">
        <f t="shared" si="3"/>
        <v>0</v>
      </c>
      <c r="M15" s="151">
        <v>0</v>
      </c>
      <c r="N15" s="115">
        <f t="shared" si="4"/>
        <v>0</v>
      </c>
      <c r="O15" s="151">
        <v>0</v>
      </c>
      <c r="P15" s="115">
        <f t="shared" si="5"/>
        <v>0</v>
      </c>
      <c r="Q15" s="151">
        <v>0</v>
      </c>
      <c r="R15" s="115">
        <f t="shared" si="6"/>
        <v>0</v>
      </c>
      <c r="S15" s="151">
        <v>0</v>
      </c>
      <c r="T15" s="115">
        <f t="shared" si="7"/>
        <v>0</v>
      </c>
      <c r="U15" s="155">
        <f t="shared" si="8"/>
        <v>29</v>
      </c>
      <c r="V15" s="338">
        <f t="shared" si="9"/>
        <v>100</v>
      </c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</row>
    <row r="16" spans="1:46" ht="18" customHeight="1" x14ac:dyDescent="0.25">
      <c r="A16" s="111">
        <v>6</v>
      </c>
      <c r="B16" s="277"/>
      <c r="C16" s="150" t="str">
        <f>'29'!C16</f>
        <v>KADIPIRO</v>
      </c>
      <c r="D16" s="129">
        <v>32</v>
      </c>
      <c r="E16" s="151">
        <v>32</v>
      </c>
      <c r="F16" s="338">
        <f t="shared" si="0"/>
        <v>100</v>
      </c>
      <c r="G16" s="151">
        <v>0</v>
      </c>
      <c r="H16" s="115">
        <f t="shared" si="1"/>
        <v>0</v>
      </c>
      <c r="I16" s="151">
        <v>0</v>
      </c>
      <c r="J16" s="115">
        <f t="shared" si="2"/>
        <v>0</v>
      </c>
      <c r="K16" s="151">
        <v>0</v>
      </c>
      <c r="L16" s="115">
        <f t="shared" si="3"/>
        <v>0</v>
      </c>
      <c r="M16" s="151">
        <v>0</v>
      </c>
      <c r="N16" s="115">
        <f t="shared" si="4"/>
        <v>0</v>
      </c>
      <c r="O16" s="151">
        <v>0</v>
      </c>
      <c r="P16" s="115">
        <f t="shared" si="5"/>
        <v>0</v>
      </c>
      <c r="Q16" s="151">
        <v>0</v>
      </c>
      <c r="R16" s="115">
        <f t="shared" si="6"/>
        <v>0</v>
      </c>
      <c r="S16" s="151">
        <v>0</v>
      </c>
      <c r="T16" s="115">
        <f t="shared" si="7"/>
        <v>0</v>
      </c>
      <c r="U16" s="155">
        <f t="shared" si="8"/>
        <v>32</v>
      </c>
      <c r="V16" s="338">
        <f t="shared" si="9"/>
        <v>100</v>
      </c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</row>
    <row r="17" spans="1:46" ht="18" customHeight="1" x14ac:dyDescent="0.25">
      <c r="A17" s="111">
        <v>7</v>
      </c>
      <c r="B17" s="277"/>
      <c r="C17" s="150" t="str">
        <f>'29'!C17</f>
        <v>JUMANTORO</v>
      </c>
      <c r="D17" s="129">
        <v>44</v>
      </c>
      <c r="E17" s="151">
        <v>44</v>
      </c>
      <c r="F17" s="338">
        <f t="shared" si="0"/>
        <v>100</v>
      </c>
      <c r="G17" s="151">
        <v>0</v>
      </c>
      <c r="H17" s="115">
        <f t="shared" si="1"/>
        <v>0</v>
      </c>
      <c r="I17" s="151">
        <v>0</v>
      </c>
      <c r="J17" s="115">
        <f t="shared" si="2"/>
        <v>0</v>
      </c>
      <c r="K17" s="151">
        <v>0</v>
      </c>
      <c r="L17" s="115">
        <f t="shared" si="3"/>
        <v>0</v>
      </c>
      <c r="M17" s="151">
        <v>0</v>
      </c>
      <c r="N17" s="115">
        <f t="shared" si="4"/>
        <v>0</v>
      </c>
      <c r="O17" s="151">
        <v>0</v>
      </c>
      <c r="P17" s="115">
        <f t="shared" si="5"/>
        <v>0</v>
      </c>
      <c r="Q17" s="151">
        <v>0</v>
      </c>
      <c r="R17" s="115">
        <f t="shared" si="6"/>
        <v>0</v>
      </c>
      <c r="S17" s="151">
        <v>0</v>
      </c>
      <c r="T17" s="115">
        <f t="shared" si="7"/>
        <v>0</v>
      </c>
      <c r="U17" s="155">
        <f t="shared" si="8"/>
        <v>44</v>
      </c>
      <c r="V17" s="338">
        <f t="shared" si="9"/>
        <v>100</v>
      </c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</row>
    <row r="18" spans="1:46" ht="18" customHeight="1" x14ac:dyDescent="0.25">
      <c r="A18" s="111">
        <v>8</v>
      </c>
      <c r="B18" s="277"/>
      <c r="C18" s="150" t="str">
        <f>'29'!C18</f>
        <v>KEDAWUNG</v>
      </c>
      <c r="D18" s="129">
        <v>26</v>
      </c>
      <c r="E18" s="151">
        <v>26</v>
      </c>
      <c r="F18" s="338">
        <f t="shared" si="0"/>
        <v>100</v>
      </c>
      <c r="G18" s="151">
        <v>0</v>
      </c>
      <c r="H18" s="115">
        <f t="shared" si="1"/>
        <v>0</v>
      </c>
      <c r="I18" s="151">
        <v>0</v>
      </c>
      <c r="J18" s="115">
        <f t="shared" si="2"/>
        <v>0</v>
      </c>
      <c r="K18" s="151">
        <v>0</v>
      </c>
      <c r="L18" s="115">
        <f t="shared" si="3"/>
        <v>0</v>
      </c>
      <c r="M18" s="151">
        <v>0</v>
      </c>
      <c r="N18" s="115">
        <f t="shared" si="4"/>
        <v>0</v>
      </c>
      <c r="O18" s="151">
        <v>0</v>
      </c>
      <c r="P18" s="115">
        <f t="shared" si="5"/>
        <v>0</v>
      </c>
      <c r="Q18" s="151">
        <v>0</v>
      </c>
      <c r="R18" s="115">
        <f t="shared" si="6"/>
        <v>0</v>
      </c>
      <c r="S18" s="151">
        <v>0</v>
      </c>
      <c r="T18" s="115">
        <f t="shared" si="7"/>
        <v>0</v>
      </c>
      <c r="U18" s="155">
        <f t="shared" si="8"/>
        <v>26</v>
      </c>
      <c r="V18" s="338">
        <f t="shared" si="9"/>
        <v>100</v>
      </c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</row>
    <row r="19" spans="1:46" ht="18" customHeight="1" x14ac:dyDescent="0.25">
      <c r="A19" s="111">
        <v>9</v>
      </c>
      <c r="B19" s="277"/>
      <c r="C19" s="150" t="str">
        <f>'29'!C19</f>
        <v>BAKALAN</v>
      </c>
      <c r="D19" s="129">
        <v>30</v>
      </c>
      <c r="E19" s="151">
        <v>30</v>
      </c>
      <c r="F19" s="338">
        <f t="shared" si="0"/>
        <v>100</v>
      </c>
      <c r="G19" s="151">
        <v>0</v>
      </c>
      <c r="H19" s="115">
        <f t="shared" si="1"/>
        <v>0</v>
      </c>
      <c r="I19" s="151">
        <v>0</v>
      </c>
      <c r="J19" s="115">
        <f t="shared" si="2"/>
        <v>0</v>
      </c>
      <c r="K19" s="151">
        <v>0</v>
      </c>
      <c r="L19" s="115">
        <f t="shared" si="3"/>
        <v>0</v>
      </c>
      <c r="M19" s="151">
        <v>0</v>
      </c>
      <c r="N19" s="115">
        <f t="shared" si="4"/>
        <v>0</v>
      </c>
      <c r="O19" s="151">
        <v>0</v>
      </c>
      <c r="P19" s="115">
        <f t="shared" si="5"/>
        <v>0</v>
      </c>
      <c r="Q19" s="151">
        <v>0</v>
      </c>
      <c r="R19" s="115">
        <f t="shared" si="6"/>
        <v>0</v>
      </c>
      <c r="S19" s="151">
        <v>0</v>
      </c>
      <c r="T19" s="115">
        <f t="shared" si="7"/>
        <v>0</v>
      </c>
      <c r="U19" s="155">
        <f t="shared" si="8"/>
        <v>30</v>
      </c>
      <c r="V19" s="338">
        <f t="shared" si="9"/>
        <v>100</v>
      </c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</row>
    <row r="20" spans="1:46" ht="18" customHeight="1" x14ac:dyDescent="0.25">
      <c r="A20" s="111">
        <v>10</v>
      </c>
      <c r="B20" s="277"/>
      <c r="C20" s="150" t="str">
        <f>'29'!C20</f>
        <v>JUMAPOLO</v>
      </c>
      <c r="D20" s="129">
        <v>49</v>
      </c>
      <c r="E20" s="151">
        <v>49</v>
      </c>
      <c r="F20" s="338">
        <f t="shared" si="0"/>
        <v>100</v>
      </c>
      <c r="G20" s="151">
        <v>0</v>
      </c>
      <c r="H20" s="115">
        <f t="shared" si="1"/>
        <v>0</v>
      </c>
      <c r="I20" s="151">
        <v>0</v>
      </c>
      <c r="J20" s="115">
        <f t="shared" si="2"/>
        <v>0</v>
      </c>
      <c r="K20" s="151">
        <v>0</v>
      </c>
      <c r="L20" s="115">
        <f t="shared" si="3"/>
        <v>0</v>
      </c>
      <c r="M20" s="151">
        <v>0</v>
      </c>
      <c r="N20" s="115">
        <f t="shared" si="4"/>
        <v>0</v>
      </c>
      <c r="O20" s="151">
        <v>0</v>
      </c>
      <c r="P20" s="115">
        <f t="shared" si="5"/>
        <v>0</v>
      </c>
      <c r="Q20" s="151">
        <v>0</v>
      </c>
      <c r="R20" s="115">
        <f t="shared" si="6"/>
        <v>0</v>
      </c>
      <c r="S20" s="151">
        <v>0</v>
      </c>
      <c r="T20" s="115">
        <f t="shared" si="7"/>
        <v>0</v>
      </c>
      <c r="U20" s="155">
        <f t="shared" si="8"/>
        <v>49</v>
      </c>
      <c r="V20" s="338">
        <f t="shared" si="9"/>
        <v>100</v>
      </c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</row>
    <row r="21" spans="1:46" ht="18" customHeight="1" x14ac:dyDescent="0.25">
      <c r="A21" s="111">
        <v>11</v>
      </c>
      <c r="B21" s="277"/>
      <c r="C21" s="150" t="str">
        <f>'29'!C21</f>
        <v>KWANGSAN</v>
      </c>
      <c r="D21" s="129">
        <v>39</v>
      </c>
      <c r="E21" s="151">
        <v>39</v>
      </c>
      <c r="F21" s="338">
        <f t="shared" si="0"/>
        <v>100</v>
      </c>
      <c r="G21" s="151">
        <v>0</v>
      </c>
      <c r="H21" s="115">
        <f t="shared" si="1"/>
        <v>0</v>
      </c>
      <c r="I21" s="151">
        <v>0</v>
      </c>
      <c r="J21" s="115">
        <f t="shared" si="2"/>
        <v>0</v>
      </c>
      <c r="K21" s="151">
        <v>0</v>
      </c>
      <c r="L21" s="115">
        <f t="shared" si="3"/>
        <v>0</v>
      </c>
      <c r="M21" s="151">
        <v>0</v>
      </c>
      <c r="N21" s="115">
        <f t="shared" si="4"/>
        <v>0</v>
      </c>
      <c r="O21" s="151">
        <v>0</v>
      </c>
      <c r="P21" s="115">
        <f t="shared" si="5"/>
        <v>0</v>
      </c>
      <c r="Q21" s="151">
        <v>0</v>
      </c>
      <c r="R21" s="115">
        <f t="shared" si="6"/>
        <v>0</v>
      </c>
      <c r="S21" s="151">
        <v>0</v>
      </c>
      <c r="T21" s="115">
        <f t="shared" si="7"/>
        <v>0</v>
      </c>
      <c r="U21" s="155">
        <f t="shared" si="8"/>
        <v>39</v>
      </c>
      <c r="V21" s="338">
        <f t="shared" si="9"/>
        <v>100</v>
      </c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</row>
    <row r="22" spans="1:46" ht="18" customHeight="1" x14ac:dyDescent="0.25">
      <c r="A22" s="111">
        <v>12</v>
      </c>
      <c r="B22" s="277"/>
      <c r="C22" s="150" t="str">
        <f>'29'!C22</f>
        <v>JATIREJO</v>
      </c>
      <c r="D22" s="129">
        <v>39</v>
      </c>
      <c r="E22" s="151">
        <v>39</v>
      </c>
      <c r="F22" s="338">
        <f t="shared" si="0"/>
        <v>100</v>
      </c>
      <c r="G22" s="151">
        <v>0</v>
      </c>
      <c r="H22" s="115">
        <f t="shared" si="1"/>
        <v>0</v>
      </c>
      <c r="I22" s="151">
        <v>0</v>
      </c>
      <c r="J22" s="115">
        <f t="shared" si="2"/>
        <v>0</v>
      </c>
      <c r="K22" s="151">
        <v>0</v>
      </c>
      <c r="L22" s="115">
        <f t="shared" si="3"/>
        <v>0</v>
      </c>
      <c r="M22" s="151">
        <v>0</v>
      </c>
      <c r="N22" s="115">
        <f t="shared" si="4"/>
        <v>0</v>
      </c>
      <c r="O22" s="151">
        <v>0</v>
      </c>
      <c r="P22" s="115">
        <f t="shared" si="5"/>
        <v>0</v>
      </c>
      <c r="Q22" s="151">
        <v>0</v>
      </c>
      <c r="R22" s="115">
        <f t="shared" si="6"/>
        <v>0</v>
      </c>
      <c r="S22" s="151">
        <v>0</v>
      </c>
      <c r="T22" s="115">
        <f t="shared" si="7"/>
        <v>0</v>
      </c>
      <c r="U22" s="155">
        <f t="shared" si="8"/>
        <v>39</v>
      </c>
      <c r="V22" s="338">
        <f t="shared" si="9"/>
        <v>100</v>
      </c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</row>
    <row r="23" spans="1:46" ht="18" customHeight="1" x14ac:dyDescent="0.25">
      <c r="A23" s="116" t="s">
        <v>672</v>
      </c>
      <c r="B23" s="116"/>
      <c r="C23" s="116"/>
      <c r="D23" s="256">
        <f>SUM(D11:D22)</f>
        <v>422</v>
      </c>
      <c r="E23" s="256">
        <f>SUM(E11:E22)</f>
        <v>422</v>
      </c>
      <c r="F23" s="119">
        <f t="shared" si="0"/>
        <v>100</v>
      </c>
      <c r="G23" s="256">
        <f>SUM(G11:G22)</f>
        <v>0</v>
      </c>
      <c r="H23" s="120">
        <f t="shared" si="1"/>
        <v>0</v>
      </c>
      <c r="I23" s="256">
        <f>SUM(I11:I22)</f>
        <v>0</v>
      </c>
      <c r="J23" s="120">
        <f t="shared" si="2"/>
        <v>0</v>
      </c>
      <c r="K23" s="256">
        <f>SUM(K11:K22)</f>
        <v>0</v>
      </c>
      <c r="L23" s="120">
        <f t="shared" si="3"/>
        <v>0</v>
      </c>
      <c r="M23" s="256">
        <f>SUM(M11:M22)</f>
        <v>0</v>
      </c>
      <c r="N23" s="120">
        <f t="shared" si="4"/>
        <v>0</v>
      </c>
      <c r="O23" s="256">
        <f>SUM(O11:O22)</f>
        <v>0</v>
      </c>
      <c r="P23" s="120">
        <f t="shared" si="5"/>
        <v>0</v>
      </c>
      <c r="Q23" s="256">
        <f>SUM(Q11:Q22)</f>
        <v>0</v>
      </c>
      <c r="R23" s="120">
        <f t="shared" si="6"/>
        <v>0</v>
      </c>
      <c r="S23" s="256">
        <f>SUM(S11:S22)</f>
        <v>0</v>
      </c>
      <c r="T23" s="120">
        <f t="shared" si="7"/>
        <v>0</v>
      </c>
      <c r="U23" s="256">
        <f t="shared" si="8"/>
        <v>422</v>
      </c>
      <c r="V23" s="119">
        <f t="shared" si="9"/>
        <v>100</v>
      </c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</row>
    <row r="24" spans="1:46" ht="18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349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</row>
    <row r="25" spans="1:46" ht="18" customHeight="1" x14ac:dyDescent="0.25">
      <c r="A25" s="650" t="s">
        <v>1357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</row>
    <row r="26" spans="1:46" ht="18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</row>
    <row r="27" spans="1:46" ht="18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</row>
    <row r="28" spans="1:46" ht="18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</row>
    <row r="29" spans="1:46" ht="18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</row>
    <row r="30" spans="1:46" ht="18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</row>
    <row r="31" spans="1:46" ht="18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</row>
    <row r="32" spans="1:46" ht="18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</row>
    <row r="33" spans="1:46" ht="18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</row>
    <row r="34" spans="1:46" ht="18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</row>
    <row r="35" spans="1:4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349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</row>
    <row r="36" spans="1:4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</row>
    <row r="37" spans="1:4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</row>
    <row r="38" spans="1:4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</row>
    <row r="39" spans="1:4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</row>
    <row r="40" spans="1:4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</row>
    <row r="41" spans="1:4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</row>
    <row r="42" spans="1:4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</row>
    <row r="43" spans="1:4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</row>
    <row r="44" spans="1:4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</row>
    <row r="45" spans="1:4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</row>
    <row r="46" spans="1:4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</row>
    <row r="47" spans="1:4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</row>
    <row r="48" spans="1:4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</row>
    <row r="49" spans="1:4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</row>
    <row r="50" spans="1:4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</row>
    <row r="51" spans="1:4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</row>
    <row r="52" spans="1:4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</row>
    <row r="53" spans="1:4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</row>
    <row r="54" spans="1:4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</row>
    <row r="55" spans="1:4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</row>
    <row r="56" spans="1:4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</row>
    <row r="57" spans="1:4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</row>
    <row r="58" spans="1:4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</row>
    <row r="59" spans="1:4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</row>
    <row r="60" spans="1:4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</row>
    <row r="61" spans="1:4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</row>
    <row r="62" spans="1:4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</row>
    <row r="63" spans="1:4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</row>
    <row r="64" spans="1:4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</row>
    <row r="65" spans="1:4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</row>
    <row r="66" spans="1:4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</row>
    <row r="67" spans="1:4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</row>
    <row r="68" spans="1:4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</row>
    <row r="69" spans="1:4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</row>
    <row r="70" spans="1:4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</row>
    <row r="71" spans="1:4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</row>
    <row r="72" spans="1:4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</row>
    <row r="73" spans="1:4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</row>
    <row r="74" spans="1:4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</row>
    <row r="75" spans="1:4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</row>
    <row r="76" spans="1:4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</row>
    <row r="77" spans="1:4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</row>
    <row r="78" spans="1:4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</row>
    <row r="79" spans="1:4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</row>
    <row r="80" spans="1:4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</row>
    <row r="81" spans="1:4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</row>
    <row r="82" spans="1:4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spans="1:4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spans="1:4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spans="1:4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spans="1:4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spans="1:4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spans="1:4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spans="1:4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spans="1:4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spans="1:4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spans="1:4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spans="1:4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spans="1:4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spans="1:4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spans="1:4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spans="1:4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spans="1:4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spans="1:4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spans="1:4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spans="1:4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spans="1:4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spans="1:4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spans="1:4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spans="1:4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spans="1:4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spans="1:4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spans="1:4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spans="1:4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spans="1:4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spans="1:4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spans="1:4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spans="1:4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spans="1:4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spans="1:4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spans="1:4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</row>
    <row r="117" spans="1:4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spans="1:4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spans="1:4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spans="1:4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spans="1:4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1:4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1:4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1:4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1:4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1:4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1:4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1:4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1:4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1:4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1:4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1:4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1:4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1:4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1:4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1:4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1:4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1:4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1:4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1:4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1:4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1:4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1:4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1:4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1:4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1:4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1:4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1:4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1:4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1:4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1:4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1:4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1:4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1:4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1:4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1:4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1:4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1:4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1:4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1:4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1:4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1:4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1:4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1:4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1:4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1:4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1:4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1:4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1:4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1:4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1:4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1:4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1:4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1:4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1:4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1:4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1:4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1:4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1:4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1:4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1:4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1:4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1:4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1:4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1:4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1:4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1:4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1:4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1:4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1:4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1:4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1:4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1:4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1:4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1:4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1:4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1:4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1:4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1:4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1:4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1:4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1:4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1:4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1:4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1:4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1:4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1:4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1:4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1:4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1:4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1:4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1:4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1:4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1:4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1:4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1:4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1:4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1:4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1:4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1:4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1:4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1:4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1:4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1:4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1:4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1:46" ht="15.75" customHeight="1" x14ac:dyDescent="0.25"/>
    <row r="227" spans="1:46" ht="15.75" customHeight="1" x14ac:dyDescent="0.25"/>
    <row r="228" spans="1:46" ht="15.75" customHeight="1" x14ac:dyDescent="0.25"/>
    <row r="229" spans="1:46" ht="15.75" customHeight="1" x14ac:dyDescent="0.25"/>
    <row r="230" spans="1:46" ht="15.75" customHeight="1" x14ac:dyDescent="0.25"/>
    <row r="231" spans="1:46" ht="15.75" customHeight="1" x14ac:dyDescent="0.25"/>
    <row r="232" spans="1:46" ht="15.75" customHeight="1" x14ac:dyDescent="0.25"/>
    <row r="233" spans="1:46" ht="15.75" customHeight="1" x14ac:dyDescent="0.25"/>
    <row r="234" spans="1:46" ht="15.75" customHeight="1" x14ac:dyDescent="0.25"/>
    <row r="235" spans="1:46" ht="15.75" customHeight="1" x14ac:dyDescent="0.25"/>
    <row r="236" spans="1:46" ht="15.75" customHeight="1" x14ac:dyDescent="0.25"/>
    <row r="237" spans="1:46" ht="15.75" customHeight="1" x14ac:dyDescent="0.25"/>
    <row r="238" spans="1:46" ht="15.75" customHeight="1" x14ac:dyDescent="0.25"/>
    <row r="239" spans="1:46" ht="15.75" customHeight="1" x14ac:dyDescent="0.25"/>
    <row r="240" spans="1:4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7">
    <mergeCell ref="A3:U3"/>
    <mergeCell ref="A7:A9"/>
    <mergeCell ref="B7:B9"/>
    <mergeCell ref="C7:C9"/>
    <mergeCell ref="D7:D9"/>
    <mergeCell ref="E7:V8"/>
    <mergeCell ref="I5:J5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G29" sqref="G29"/>
    </sheetView>
  </sheetViews>
  <sheetFormatPr defaultColWidth="14.42578125" defaultRowHeight="15" x14ac:dyDescent="0.25"/>
  <cols>
    <col min="1" max="1" width="5.5703125" customWidth="1"/>
    <col min="2" max="2" width="16" customWidth="1"/>
    <col min="3" max="3" width="16.5703125" customWidth="1"/>
    <col min="4" max="4" width="9.85546875" customWidth="1"/>
    <col min="5" max="5" width="14" customWidth="1"/>
    <col min="6" max="6" width="8.7109375" customWidth="1"/>
    <col min="7" max="7" width="11.7109375" customWidth="1"/>
    <col min="8" max="8" width="8.85546875" customWidth="1"/>
    <col min="9" max="9" width="8.42578125" customWidth="1"/>
    <col min="10" max="10" width="13.7109375" customWidth="1"/>
    <col min="11" max="11" width="15.42578125" customWidth="1"/>
    <col min="12" max="12" width="9.42578125" customWidth="1"/>
    <col min="13" max="13" width="8.7109375" customWidth="1"/>
    <col min="14" max="14" width="15.140625" customWidth="1"/>
    <col min="15" max="15" width="9.85546875" customWidth="1"/>
    <col min="16" max="16" width="9.42578125" customWidth="1"/>
    <col min="17" max="17" width="9" customWidth="1"/>
    <col min="18" max="18" width="10.85546875" customWidth="1"/>
    <col min="19" max="19" width="12.28515625" customWidth="1"/>
    <col min="20" max="20" width="12.140625" customWidth="1"/>
    <col min="21" max="21" width="13" customWidth="1"/>
    <col min="22" max="26" width="9.28515625" customWidth="1"/>
  </cols>
  <sheetData>
    <row r="1" spans="1:26" x14ac:dyDescent="0.25">
      <c r="A1" s="170" t="s">
        <v>818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819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103"/>
      <c r="W3" s="103"/>
      <c r="X3" s="103"/>
      <c r="Y3" s="103"/>
      <c r="Z3" s="103"/>
    </row>
    <row r="4" spans="1:26" ht="15.75" x14ac:dyDescent="0.25">
      <c r="A4" s="705" t="s">
        <v>820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103"/>
      <c r="W4" s="103"/>
      <c r="X4" s="103"/>
      <c r="Y4" s="103"/>
      <c r="Z4" s="103"/>
    </row>
    <row r="5" spans="1:26" ht="15.75" x14ac:dyDescent="0.25">
      <c r="A5" s="724" t="s">
        <v>500</v>
      </c>
      <c r="B5" s="724"/>
      <c r="C5" s="724"/>
      <c r="D5" s="724"/>
      <c r="E5" s="724"/>
      <c r="F5" s="724"/>
      <c r="G5" s="724"/>
      <c r="H5" s="724"/>
      <c r="I5" s="724"/>
      <c r="J5" s="724"/>
      <c r="K5" s="724"/>
      <c r="L5" s="724"/>
      <c r="M5" s="724"/>
      <c r="N5" s="724"/>
      <c r="O5" s="724"/>
      <c r="P5" s="724"/>
      <c r="Q5" s="724"/>
      <c r="R5" s="724"/>
      <c r="S5" s="724"/>
      <c r="T5" s="724"/>
      <c r="U5" s="724"/>
      <c r="V5" s="103"/>
      <c r="W5" s="103"/>
      <c r="X5" s="103"/>
      <c r="Y5" s="103"/>
      <c r="Z5" s="103"/>
    </row>
    <row r="6" spans="1:26" ht="15.75" x14ac:dyDescent="0.25">
      <c r="A6" s="724" t="s">
        <v>501</v>
      </c>
      <c r="B6" s="724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  <c r="T6" s="724"/>
      <c r="U6" s="724"/>
      <c r="V6" s="103"/>
      <c r="W6" s="103"/>
      <c r="X6" s="103"/>
      <c r="Y6" s="103"/>
      <c r="Z6" s="103"/>
    </row>
    <row r="7" spans="1:26" x14ac:dyDescent="0.2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28.5" customHeight="1" x14ac:dyDescent="0.25">
      <c r="A8" s="706" t="s">
        <v>4</v>
      </c>
      <c r="B8" s="706" t="s">
        <v>502</v>
      </c>
      <c r="C8" s="706" t="str">
        <f>'12'!C7</f>
        <v>DESA</v>
      </c>
      <c r="D8" s="707" t="s">
        <v>750</v>
      </c>
      <c r="E8" s="746" t="s">
        <v>821</v>
      </c>
      <c r="F8" s="746" t="s">
        <v>822</v>
      </c>
      <c r="G8" s="746"/>
      <c r="H8" s="707" t="s">
        <v>823</v>
      </c>
      <c r="I8" s="707"/>
      <c r="J8" s="707"/>
      <c r="K8" s="707"/>
      <c r="L8" s="707"/>
      <c r="M8" s="707"/>
      <c r="N8" s="707"/>
      <c r="O8" s="707"/>
      <c r="P8" s="707"/>
      <c r="Q8" s="707"/>
      <c r="R8" s="707"/>
      <c r="S8" s="751" t="s">
        <v>824</v>
      </c>
      <c r="T8" s="751" t="s">
        <v>825</v>
      </c>
      <c r="U8" s="751" t="s">
        <v>826</v>
      </c>
      <c r="V8" s="103"/>
      <c r="W8" s="103"/>
      <c r="X8" s="103"/>
      <c r="Y8" s="103"/>
      <c r="Z8" s="103"/>
    </row>
    <row r="9" spans="1:26" ht="33.75" customHeight="1" x14ac:dyDescent="0.25">
      <c r="A9" s="706"/>
      <c r="B9" s="706"/>
      <c r="C9" s="706"/>
      <c r="D9" s="706"/>
      <c r="E9" s="749"/>
      <c r="F9" s="746"/>
      <c r="G9" s="746"/>
      <c r="H9" s="750" t="s">
        <v>827</v>
      </c>
      <c r="I9" s="750" t="s">
        <v>828</v>
      </c>
      <c r="J9" s="750" t="s">
        <v>721</v>
      </c>
      <c r="K9" s="750" t="s">
        <v>829</v>
      </c>
      <c r="L9" s="750" t="s">
        <v>830</v>
      </c>
      <c r="M9" s="750" t="s">
        <v>831</v>
      </c>
      <c r="N9" s="750" t="s">
        <v>832</v>
      </c>
      <c r="O9" s="750" t="s">
        <v>833</v>
      </c>
      <c r="P9" s="750" t="s">
        <v>834</v>
      </c>
      <c r="Q9" s="750" t="s">
        <v>727</v>
      </c>
      <c r="R9" s="750" t="s">
        <v>835</v>
      </c>
      <c r="S9" s="751"/>
      <c r="T9" s="751"/>
      <c r="U9" s="751"/>
      <c r="V9" s="103"/>
      <c r="W9" s="103"/>
      <c r="X9" s="103"/>
      <c r="Y9" s="103"/>
      <c r="Z9" s="103"/>
    </row>
    <row r="10" spans="1:26" ht="37.5" customHeight="1" x14ac:dyDescent="0.25">
      <c r="A10" s="706"/>
      <c r="B10" s="706"/>
      <c r="C10" s="706"/>
      <c r="D10" s="706"/>
      <c r="E10" s="749"/>
      <c r="F10" s="659" t="s">
        <v>326</v>
      </c>
      <c r="G10" s="107" t="s">
        <v>29</v>
      </c>
      <c r="H10" s="750"/>
      <c r="I10" s="750"/>
      <c r="J10" s="750"/>
      <c r="K10" s="750"/>
      <c r="L10" s="750"/>
      <c r="M10" s="750"/>
      <c r="N10" s="750"/>
      <c r="O10" s="750"/>
      <c r="P10" s="750"/>
      <c r="Q10" s="750"/>
      <c r="R10" s="750"/>
      <c r="S10" s="751"/>
      <c r="T10" s="751"/>
      <c r="U10" s="751"/>
      <c r="V10" s="103"/>
      <c r="W10" s="103"/>
      <c r="X10" s="103"/>
      <c r="Y10" s="103"/>
      <c r="Z10" s="103"/>
    </row>
    <row r="11" spans="1:26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10</v>
      </c>
      <c r="J11" s="109">
        <v>11</v>
      </c>
      <c r="K11" s="109">
        <v>12</v>
      </c>
      <c r="L11" s="109">
        <v>13</v>
      </c>
      <c r="M11" s="109">
        <v>14</v>
      </c>
      <c r="N11" s="109">
        <v>15</v>
      </c>
      <c r="O11" s="109">
        <v>16</v>
      </c>
      <c r="P11" s="109">
        <v>17</v>
      </c>
      <c r="Q11" s="109">
        <v>18</v>
      </c>
      <c r="R11" s="109">
        <v>19</v>
      </c>
      <c r="S11" s="109">
        <v>20</v>
      </c>
      <c r="T11" s="109">
        <v>21</v>
      </c>
      <c r="U11" s="109">
        <v>22</v>
      </c>
      <c r="V11" s="103"/>
      <c r="W11" s="103"/>
      <c r="X11" s="103"/>
      <c r="Y11" s="103"/>
      <c r="Z11" s="103"/>
    </row>
    <row r="12" spans="1:26" ht="16.5" customHeight="1" x14ac:dyDescent="0.25">
      <c r="A12" s="111">
        <v>1</v>
      </c>
      <c r="B12" s="150" t="s">
        <v>504</v>
      </c>
      <c r="C12" s="150" t="str">
        <f>'29'!C11</f>
        <v>PASEBAN</v>
      </c>
      <c r="D12" s="128">
        <v>35</v>
      </c>
      <c r="E12" s="352">
        <v>7</v>
      </c>
      <c r="F12" s="352">
        <v>15</v>
      </c>
      <c r="G12" s="115">
        <v>0</v>
      </c>
      <c r="H12" s="353">
        <v>1</v>
      </c>
      <c r="I12" s="114">
        <v>1</v>
      </c>
      <c r="J12" s="353">
        <v>0</v>
      </c>
      <c r="K12" s="354">
        <v>0</v>
      </c>
      <c r="L12" s="354">
        <v>0</v>
      </c>
      <c r="M12" s="354">
        <v>0</v>
      </c>
      <c r="N12" s="353">
        <v>1</v>
      </c>
      <c r="O12" s="114">
        <v>0</v>
      </c>
      <c r="P12" s="354">
        <v>0</v>
      </c>
      <c r="Q12" s="354">
        <v>0</v>
      </c>
      <c r="R12" s="353">
        <v>12</v>
      </c>
      <c r="S12" s="114">
        <v>4</v>
      </c>
      <c r="T12" s="114">
        <v>11</v>
      </c>
      <c r="U12" s="114">
        <v>0</v>
      </c>
      <c r="V12" s="103"/>
      <c r="W12" s="103"/>
      <c r="X12" s="103"/>
      <c r="Y12" s="103"/>
      <c r="Z12" s="103"/>
    </row>
    <row r="13" spans="1:26" ht="16.5" customHeight="1" x14ac:dyDescent="0.25">
      <c r="A13" s="111">
        <v>2</v>
      </c>
      <c r="B13" s="150"/>
      <c r="C13" s="150" t="str">
        <f>'29'!C12</f>
        <v>LEMAHBANG</v>
      </c>
      <c r="D13" s="128">
        <v>29</v>
      </c>
      <c r="E13" s="352">
        <v>6</v>
      </c>
      <c r="F13" s="352">
        <v>12</v>
      </c>
      <c r="G13" s="115">
        <v>0</v>
      </c>
      <c r="H13" s="353">
        <v>0</v>
      </c>
      <c r="I13" s="114">
        <v>1</v>
      </c>
      <c r="J13" s="353">
        <v>0</v>
      </c>
      <c r="K13" s="354">
        <v>0</v>
      </c>
      <c r="L13" s="354">
        <v>0</v>
      </c>
      <c r="M13" s="354">
        <v>0</v>
      </c>
      <c r="N13" s="353">
        <v>0</v>
      </c>
      <c r="O13" s="114">
        <v>0</v>
      </c>
      <c r="P13" s="354">
        <v>0</v>
      </c>
      <c r="Q13" s="354">
        <v>0</v>
      </c>
      <c r="R13" s="353">
        <v>11</v>
      </c>
      <c r="S13" s="114">
        <v>0</v>
      </c>
      <c r="T13" s="114">
        <v>12</v>
      </c>
      <c r="U13" s="114">
        <v>0</v>
      </c>
      <c r="V13" s="103"/>
      <c r="W13" s="103"/>
      <c r="X13" s="103"/>
      <c r="Y13" s="103"/>
      <c r="Z13" s="103"/>
    </row>
    <row r="14" spans="1:26" ht="16.5" customHeight="1" x14ac:dyDescent="0.25">
      <c r="A14" s="111">
        <v>3</v>
      </c>
      <c r="B14" s="150"/>
      <c r="C14" s="150" t="str">
        <f>'29'!C13</f>
        <v>KARANGBANGUN</v>
      </c>
      <c r="D14" s="128">
        <v>37</v>
      </c>
      <c r="E14" s="352">
        <v>8</v>
      </c>
      <c r="F14" s="352">
        <v>17</v>
      </c>
      <c r="G14" s="115">
        <v>0</v>
      </c>
      <c r="H14" s="353">
        <v>1</v>
      </c>
      <c r="I14" s="114">
        <v>3</v>
      </c>
      <c r="J14" s="353">
        <v>0</v>
      </c>
      <c r="K14" s="354">
        <v>0</v>
      </c>
      <c r="L14" s="354">
        <v>0</v>
      </c>
      <c r="M14" s="354">
        <v>0</v>
      </c>
      <c r="N14" s="353">
        <v>0</v>
      </c>
      <c r="O14" s="114">
        <v>0</v>
      </c>
      <c r="P14" s="354">
        <v>0</v>
      </c>
      <c r="Q14" s="354">
        <v>0</v>
      </c>
      <c r="R14" s="353">
        <v>16</v>
      </c>
      <c r="S14" s="114">
        <v>0</v>
      </c>
      <c r="T14" s="114">
        <v>17</v>
      </c>
      <c r="U14" s="114">
        <v>0</v>
      </c>
      <c r="V14" s="103"/>
      <c r="W14" s="103"/>
      <c r="X14" s="103"/>
      <c r="Y14" s="103"/>
      <c r="Z14" s="103"/>
    </row>
    <row r="15" spans="1:26" ht="16.5" customHeight="1" x14ac:dyDescent="0.25">
      <c r="A15" s="111">
        <v>4</v>
      </c>
      <c r="B15" s="150"/>
      <c r="C15" s="150" t="str">
        <f>'29'!C14</f>
        <v>PLOSO</v>
      </c>
      <c r="D15" s="128">
        <v>33</v>
      </c>
      <c r="E15" s="352">
        <v>6</v>
      </c>
      <c r="F15" s="352">
        <v>19</v>
      </c>
      <c r="G15" s="115">
        <f t="shared" ref="G15:G24" si="0">E15/$U15*100</f>
        <v>600</v>
      </c>
      <c r="H15" s="353">
        <v>0</v>
      </c>
      <c r="I15" s="114">
        <v>1</v>
      </c>
      <c r="J15" s="353">
        <v>1</v>
      </c>
      <c r="K15" s="354">
        <v>0</v>
      </c>
      <c r="L15" s="354">
        <v>0</v>
      </c>
      <c r="M15" s="354">
        <v>0</v>
      </c>
      <c r="N15" s="353">
        <v>2</v>
      </c>
      <c r="O15" s="114">
        <v>0</v>
      </c>
      <c r="P15" s="354">
        <v>0</v>
      </c>
      <c r="Q15" s="354">
        <v>0</v>
      </c>
      <c r="R15" s="353">
        <v>15</v>
      </c>
      <c r="S15" s="114">
        <v>3</v>
      </c>
      <c r="T15" s="114">
        <v>15</v>
      </c>
      <c r="U15" s="114">
        <v>1</v>
      </c>
      <c r="V15" s="103"/>
      <c r="W15" s="103"/>
      <c r="X15" s="103"/>
      <c r="Y15" s="103"/>
      <c r="Z15" s="103"/>
    </row>
    <row r="16" spans="1:26" ht="16.5" customHeight="1" x14ac:dyDescent="0.25">
      <c r="A16" s="111">
        <v>5</v>
      </c>
      <c r="B16" s="150"/>
      <c r="C16" s="150" t="str">
        <f>'29'!C15</f>
        <v>GIRIWONDO</v>
      </c>
      <c r="D16" s="128">
        <v>29</v>
      </c>
      <c r="E16" s="352">
        <v>6</v>
      </c>
      <c r="F16" s="352">
        <v>13</v>
      </c>
      <c r="G16" s="115">
        <v>0</v>
      </c>
      <c r="H16" s="353">
        <v>1</v>
      </c>
      <c r="I16" s="114">
        <v>0</v>
      </c>
      <c r="J16" s="353">
        <v>0</v>
      </c>
      <c r="K16" s="354">
        <v>0</v>
      </c>
      <c r="L16" s="354">
        <v>0</v>
      </c>
      <c r="M16" s="354">
        <v>0</v>
      </c>
      <c r="N16" s="353">
        <v>1</v>
      </c>
      <c r="O16" s="114">
        <v>0</v>
      </c>
      <c r="P16" s="354">
        <v>0</v>
      </c>
      <c r="Q16" s="354">
        <v>0</v>
      </c>
      <c r="R16" s="353">
        <v>11</v>
      </c>
      <c r="S16" s="114">
        <v>0</v>
      </c>
      <c r="T16" s="114">
        <v>13</v>
      </c>
      <c r="U16" s="114">
        <v>0</v>
      </c>
      <c r="V16" s="103"/>
      <c r="W16" s="103"/>
      <c r="X16" s="103"/>
      <c r="Y16" s="103"/>
      <c r="Z16" s="103"/>
    </row>
    <row r="17" spans="1:26" ht="16.5" customHeight="1" x14ac:dyDescent="0.25">
      <c r="A17" s="111">
        <v>6</v>
      </c>
      <c r="B17" s="150"/>
      <c r="C17" s="150" t="str">
        <f>'29'!C16</f>
        <v>KADIPIRO</v>
      </c>
      <c r="D17" s="128">
        <v>32</v>
      </c>
      <c r="E17" s="352">
        <v>6</v>
      </c>
      <c r="F17" s="352">
        <v>15</v>
      </c>
      <c r="G17" s="115">
        <v>0</v>
      </c>
      <c r="H17" s="353">
        <v>2</v>
      </c>
      <c r="I17" s="114">
        <v>1</v>
      </c>
      <c r="J17" s="353">
        <v>1</v>
      </c>
      <c r="K17" s="354">
        <v>0</v>
      </c>
      <c r="L17" s="354">
        <v>0</v>
      </c>
      <c r="M17" s="354">
        <v>0</v>
      </c>
      <c r="N17" s="353">
        <v>0</v>
      </c>
      <c r="O17" s="114">
        <v>0</v>
      </c>
      <c r="P17" s="354">
        <v>0</v>
      </c>
      <c r="Q17" s="354">
        <v>0</v>
      </c>
      <c r="R17" s="353">
        <v>11</v>
      </c>
      <c r="S17" s="114">
        <v>2</v>
      </c>
      <c r="T17" s="114">
        <v>13</v>
      </c>
      <c r="U17" s="114">
        <v>0</v>
      </c>
      <c r="V17" s="103"/>
      <c r="W17" s="103"/>
      <c r="X17" s="103"/>
      <c r="Y17" s="103"/>
      <c r="Z17" s="103"/>
    </row>
    <row r="18" spans="1:26" ht="16.5" customHeight="1" x14ac:dyDescent="0.25">
      <c r="A18" s="111">
        <v>7</v>
      </c>
      <c r="B18" s="150"/>
      <c r="C18" s="150" t="str">
        <f>'29'!C17</f>
        <v>JUMANTORO</v>
      </c>
      <c r="D18" s="128">
        <v>44</v>
      </c>
      <c r="E18" s="352">
        <v>7</v>
      </c>
      <c r="F18" s="352">
        <v>16</v>
      </c>
      <c r="G18" s="115">
        <v>0</v>
      </c>
      <c r="H18" s="353">
        <v>1</v>
      </c>
      <c r="I18" s="114">
        <v>1</v>
      </c>
      <c r="J18" s="353">
        <v>0</v>
      </c>
      <c r="K18" s="354">
        <v>0</v>
      </c>
      <c r="L18" s="354">
        <v>0</v>
      </c>
      <c r="M18" s="354">
        <v>0</v>
      </c>
      <c r="N18" s="353">
        <v>1</v>
      </c>
      <c r="O18" s="114">
        <v>0</v>
      </c>
      <c r="P18" s="354">
        <v>0</v>
      </c>
      <c r="Q18" s="354">
        <v>0</v>
      </c>
      <c r="R18" s="353">
        <v>13</v>
      </c>
      <c r="S18" s="114">
        <v>0</v>
      </c>
      <c r="T18" s="114">
        <v>16</v>
      </c>
      <c r="U18" s="114">
        <v>0</v>
      </c>
      <c r="V18" s="103"/>
      <c r="W18" s="103"/>
      <c r="X18" s="103"/>
      <c r="Y18" s="103"/>
      <c r="Z18" s="103"/>
    </row>
    <row r="19" spans="1:26" ht="16.5" customHeight="1" x14ac:dyDescent="0.25">
      <c r="A19" s="111">
        <v>8</v>
      </c>
      <c r="B19" s="150"/>
      <c r="C19" s="150" t="str">
        <f>'29'!C18</f>
        <v>KEDAWUNG</v>
      </c>
      <c r="D19" s="128">
        <v>26</v>
      </c>
      <c r="E19" s="352">
        <v>6</v>
      </c>
      <c r="F19" s="352">
        <v>14</v>
      </c>
      <c r="G19" s="115">
        <v>0</v>
      </c>
      <c r="H19" s="353">
        <v>1</v>
      </c>
      <c r="I19" s="114">
        <v>1</v>
      </c>
      <c r="J19" s="353">
        <v>0</v>
      </c>
      <c r="K19" s="354">
        <v>0</v>
      </c>
      <c r="L19" s="354">
        <v>0</v>
      </c>
      <c r="M19" s="354">
        <v>0</v>
      </c>
      <c r="N19" s="353">
        <v>0</v>
      </c>
      <c r="O19" s="114">
        <v>0</v>
      </c>
      <c r="P19" s="354">
        <v>0</v>
      </c>
      <c r="Q19" s="354">
        <v>0</v>
      </c>
      <c r="R19" s="353">
        <v>12</v>
      </c>
      <c r="S19" s="114">
        <v>0</v>
      </c>
      <c r="T19" s="114">
        <v>14</v>
      </c>
      <c r="U19" s="114">
        <v>0</v>
      </c>
      <c r="V19" s="103"/>
      <c r="W19" s="103"/>
      <c r="X19" s="103"/>
      <c r="Y19" s="103"/>
      <c r="Z19" s="103"/>
    </row>
    <row r="20" spans="1:26" ht="16.5" customHeight="1" x14ac:dyDescent="0.25">
      <c r="A20" s="111">
        <v>9</v>
      </c>
      <c r="B20" s="150"/>
      <c r="C20" s="150" t="str">
        <f>'29'!C19</f>
        <v>BAKALAN</v>
      </c>
      <c r="D20" s="128">
        <v>30</v>
      </c>
      <c r="E20" s="352">
        <v>6</v>
      </c>
      <c r="F20" s="352">
        <v>15</v>
      </c>
      <c r="G20" s="115">
        <f t="shared" si="0"/>
        <v>600</v>
      </c>
      <c r="H20" s="353">
        <v>0</v>
      </c>
      <c r="I20" s="114">
        <v>2</v>
      </c>
      <c r="J20" s="353">
        <v>0</v>
      </c>
      <c r="K20" s="354">
        <v>0</v>
      </c>
      <c r="L20" s="354">
        <v>0</v>
      </c>
      <c r="M20" s="354">
        <v>0</v>
      </c>
      <c r="N20" s="353">
        <v>0</v>
      </c>
      <c r="O20" s="114">
        <v>0</v>
      </c>
      <c r="P20" s="354">
        <v>0</v>
      </c>
      <c r="Q20" s="354">
        <v>0</v>
      </c>
      <c r="R20" s="353">
        <v>13</v>
      </c>
      <c r="S20" s="114">
        <v>0</v>
      </c>
      <c r="T20" s="114">
        <v>14</v>
      </c>
      <c r="U20" s="114">
        <v>1</v>
      </c>
      <c r="V20" s="103"/>
      <c r="W20" s="103"/>
      <c r="X20" s="103"/>
      <c r="Y20" s="103"/>
      <c r="Z20" s="103"/>
    </row>
    <row r="21" spans="1:26" ht="16.5" customHeight="1" x14ac:dyDescent="0.25">
      <c r="A21" s="111">
        <v>10</v>
      </c>
      <c r="B21" s="150"/>
      <c r="C21" s="150" t="str">
        <f>'29'!C20</f>
        <v>JUMAPOLO</v>
      </c>
      <c r="D21" s="128">
        <v>49</v>
      </c>
      <c r="E21" s="352">
        <v>10</v>
      </c>
      <c r="F21" s="352">
        <v>15</v>
      </c>
      <c r="G21" s="115">
        <f t="shared" si="0"/>
        <v>1000</v>
      </c>
      <c r="H21" s="353">
        <v>2</v>
      </c>
      <c r="I21" s="114">
        <v>4</v>
      </c>
      <c r="J21" s="353">
        <v>1</v>
      </c>
      <c r="K21" s="354">
        <v>0</v>
      </c>
      <c r="L21" s="354">
        <v>0</v>
      </c>
      <c r="M21" s="354">
        <v>0</v>
      </c>
      <c r="N21" s="353">
        <v>0</v>
      </c>
      <c r="O21" s="114">
        <v>0</v>
      </c>
      <c r="P21" s="354">
        <v>0</v>
      </c>
      <c r="Q21" s="354">
        <v>0</v>
      </c>
      <c r="R21" s="353">
        <v>8</v>
      </c>
      <c r="S21" s="114">
        <v>5</v>
      </c>
      <c r="T21" s="114">
        <v>9</v>
      </c>
      <c r="U21" s="114">
        <v>1</v>
      </c>
      <c r="V21" s="103"/>
      <c r="W21" s="103"/>
      <c r="X21" s="103"/>
      <c r="Y21" s="103"/>
      <c r="Z21" s="103"/>
    </row>
    <row r="22" spans="1:26" ht="16.5" customHeight="1" x14ac:dyDescent="0.25">
      <c r="A22" s="111">
        <v>11</v>
      </c>
      <c r="B22" s="150"/>
      <c r="C22" s="150" t="str">
        <f>'29'!C21</f>
        <v>KWANGSAN</v>
      </c>
      <c r="D22" s="128">
        <v>39</v>
      </c>
      <c r="E22" s="352">
        <v>8</v>
      </c>
      <c r="F22" s="352">
        <v>17</v>
      </c>
      <c r="G22" s="115">
        <v>0</v>
      </c>
      <c r="H22" s="353">
        <v>1</v>
      </c>
      <c r="I22" s="114">
        <v>2</v>
      </c>
      <c r="J22" s="353">
        <v>0</v>
      </c>
      <c r="K22" s="354">
        <v>0</v>
      </c>
      <c r="L22" s="354">
        <v>0</v>
      </c>
      <c r="M22" s="354">
        <v>0</v>
      </c>
      <c r="N22" s="353">
        <v>2</v>
      </c>
      <c r="O22" s="114">
        <v>0</v>
      </c>
      <c r="P22" s="354">
        <v>0</v>
      </c>
      <c r="Q22" s="354">
        <v>0</v>
      </c>
      <c r="R22" s="353">
        <v>12</v>
      </c>
      <c r="S22" s="114">
        <v>2</v>
      </c>
      <c r="T22" s="114">
        <v>15</v>
      </c>
      <c r="U22" s="114">
        <v>0</v>
      </c>
      <c r="V22" s="103"/>
      <c r="W22" s="103"/>
      <c r="X22" s="103"/>
      <c r="Y22" s="103"/>
      <c r="Z22" s="103"/>
    </row>
    <row r="23" spans="1:26" ht="16.5" customHeight="1" x14ac:dyDescent="0.25">
      <c r="A23" s="111">
        <v>12</v>
      </c>
      <c r="B23" s="150"/>
      <c r="C23" s="150" t="str">
        <f>'29'!C22</f>
        <v>JATIREJO</v>
      </c>
      <c r="D23" s="128">
        <v>39</v>
      </c>
      <c r="E23" s="352">
        <v>8</v>
      </c>
      <c r="F23" s="352">
        <v>22</v>
      </c>
      <c r="G23" s="115">
        <v>0</v>
      </c>
      <c r="H23" s="353">
        <v>1</v>
      </c>
      <c r="I23" s="114">
        <v>0</v>
      </c>
      <c r="J23" s="353">
        <v>0</v>
      </c>
      <c r="K23" s="354">
        <v>0</v>
      </c>
      <c r="L23" s="354">
        <v>0</v>
      </c>
      <c r="M23" s="354">
        <v>0</v>
      </c>
      <c r="N23" s="353">
        <v>2</v>
      </c>
      <c r="O23" s="114">
        <v>0</v>
      </c>
      <c r="P23" s="354">
        <v>0</v>
      </c>
      <c r="Q23" s="354">
        <v>0</v>
      </c>
      <c r="R23" s="353">
        <v>19</v>
      </c>
      <c r="S23" s="114">
        <v>1</v>
      </c>
      <c r="T23" s="114">
        <v>21</v>
      </c>
      <c r="U23" s="114">
        <v>0</v>
      </c>
      <c r="V23" s="103"/>
      <c r="W23" s="103"/>
      <c r="X23" s="103"/>
      <c r="Y23" s="103"/>
      <c r="Z23" s="103"/>
    </row>
    <row r="24" spans="1:26" ht="16.5" customHeight="1" x14ac:dyDescent="0.25">
      <c r="A24" s="116" t="s">
        <v>597</v>
      </c>
      <c r="B24" s="116"/>
      <c r="C24" s="116"/>
      <c r="D24" s="256">
        <f>SUM(D12:D23)</f>
        <v>422</v>
      </c>
      <c r="E24" s="256">
        <f>20%*D24</f>
        <v>84.4</v>
      </c>
      <c r="F24" s="256">
        <f>SUM(F12:F23)</f>
        <v>190</v>
      </c>
      <c r="G24" s="120">
        <f t="shared" si="0"/>
        <v>2813.3333333333335</v>
      </c>
      <c r="H24" s="256">
        <f t="shared" ref="H24:U24" si="1">SUM(H12:H23)</f>
        <v>11</v>
      </c>
      <c r="I24" s="256">
        <f t="shared" si="1"/>
        <v>17</v>
      </c>
      <c r="J24" s="256">
        <f t="shared" si="1"/>
        <v>3</v>
      </c>
      <c r="K24" s="256">
        <f t="shared" si="1"/>
        <v>0</v>
      </c>
      <c r="L24" s="256">
        <f t="shared" si="1"/>
        <v>0</v>
      </c>
      <c r="M24" s="256">
        <f t="shared" si="1"/>
        <v>0</v>
      </c>
      <c r="N24" s="256">
        <f t="shared" si="1"/>
        <v>9</v>
      </c>
      <c r="O24" s="256">
        <f t="shared" si="1"/>
        <v>0</v>
      </c>
      <c r="P24" s="256">
        <f t="shared" si="1"/>
        <v>0</v>
      </c>
      <c r="Q24" s="256">
        <f t="shared" si="1"/>
        <v>0</v>
      </c>
      <c r="R24" s="256">
        <f t="shared" si="1"/>
        <v>153</v>
      </c>
      <c r="S24" s="256">
        <f t="shared" si="1"/>
        <v>17</v>
      </c>
      <c r="T24" s="256">
        <f t="shared" si="1"/>
        <v>170</v>
      </c>
      <c r="U24" s="256">
        <f t="shared" si="1"/>
        <v>3</v>
      </c>
      <c r="V24" s="103"/>
      <c r="W24" s="103"/>
      <c r="X24" s="103"/>
      <c r="Y24" s="103"/>
      <c r="Z24" s="103"/>
    </row>
    <row r="25" spans="1:26" ht="16.5" customHeight="1" x14ac:dyDescent="0.25">
      <c r="A25" s="103"/>
      <c r="B25" s="103"/>
      <c r="C25" s="103"/>
      <c r="D25" s="103"/>
      <c r="E25" s="103"/>
      <c r="F25" s="103"/>
      <c r="G25" s="349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6.5" customHeight="1" x14ac:dyDescent="0.25">
      <c r="A26" s="650" t="s">
        <v>1358</v>
      </c>
      <c r="B26" s="103"/>
      <c r="C26" s="103"/>
      <c r="D26" s="103"/>
      <c r="E26" s="103"/>
      <c r="F26" s="103"/>
      <c r="G26" s="349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6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6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6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6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6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6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25">
    <mergeCell ref="A3:U3"/>
    <mergeCell ref="A4:U4"/>
    <mergeCell ref="A5:U5"/>
    <mergeCell ref="A6:U6"/>
    <mergeCell ref="A8:A10"/>
    <mergeCell ref="B8:B10"/>
    <mergeCell ref="C8:C10"/>
    <mergeCell ref="D8:D10"/>
    <mergeCell ref="E8:E10"/>
    <mergeCell ref="F8:G9"/>
    <mergeCell ref="H8:R8"/>
    <mergeCell ref="S8:S10"/>
    <mergeCell ref="T8:T10"/>
    <mergeCell ref="U8:U10"/>
    <mergeCell ref="H9:H10"/>
    <mergeCell ref="I9:I10"/>
    <mergeCell ref="O9:O10"/>
    <mergeCell ref="P9:P10"/>
    <mergeCell ref="Q9:Q10"/>
    <mergeCell ref="R9:R10"/>
    <mergeCell ref="J9:J10"/>
    <mergeCell ref="K9:K10"/>
    <mergeCell ref="L9:L10"/>
    <mergeCell ref="M9:M10"/>
    <mergeCell ref="N9:N10"/>
  </mergeCells>
  <printOptions horizontalCentered="1"/>
  <pageMargins left="1.1097222222222201" right="0.9" top="1.1499999999999999" bottom="0.9" header="0.51180555555555496" footer="0.51180555555555496"/>
  <pageSetup paperSize="9" firstPageNumber="0" orientation="landscape" horizontalDpi="300" verticalDpi="300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topLeftCell="A3" zoomScaleNormal="100" workbookViewId="0">
      <selection activeCell="J26" sqref="J26"/>
    </sheetView>
  </sheetViews>
  <sheetFormatPr defaultColWidth="14.42578125" defaultRowHeight="15" x14ac:dyDescent="0.25"/>
  <cols>
    <col min="1" max="1" width="5.5703125" customWidth="1"/>
    <col min="2" max="2" width="14.7109375" customWidth="1"/>
    <col min="3" max="3" width="16.7109375" customWidth="1"/>
    <col min="4" max="4" width="5.85546875" customWidth="1"/>
    <col min="5" max="5" width="5.7109375" customWidth="1"/>
    <col min="6" max="6" width="6" customWidth="1"/>
    <col min="7" max="7" width="5.42578125" customWidth="1"/>
    <col min="8" max="8" width="5.5703125" customWidth="1"/>
    <col min="9" max="9" width="6" customWidth="1"/>
    <col min="10" max="10" width="8.42578125" customWidth="1"/>
    <col min="11" max="11" width="6.140625" customWidth="1"/>
    <col min="12" max="12" width="8.42578125" customWidth="1"/>
    <col min="13" max="13" width="5.85546875" customWidth="1"/>
    <col min="14" max="14" width="8.42578125" customWidth="1"/>
    <col min="15" max="15" width="5.5703125" customWidth="1"/>
    <col min="16" max="16" width="8.5703125" customWidth="1"/>
    <col min="17" max="17" width="5.85546875" customWidth="1"/>
    <col min="18" max="18" width="8.7109375" customWidth="1"/>
    <col min="19" max="19" width="6" customWidth="1"/>
    <col min="20" max="20" width="8.42578125" customWidth="1"/>
    <col min="21" max="21" width="5.5703125" customWidth="1"/>
    <col min="22" max="22" width="8.7109375" customWidth="1"/>
    <col min="23" max="23" width="5.85546875" customWidth="1"/>
    <col min="24" max="24" width="8.28515625" customWidth="1"/>
    <col min="25" max="25" width="6.7109375" customWidth="1"/>
    <col min="26" max="26" width="9.28515625" customWidth="1"/>
  </cols>
  <sheetData>
    <row r="1" spans="1:26" ht="15.75" x14ac:dyDescent="0.25">
      <c r="A1" s="101" t="s">
        <v>836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837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103"/>
    </row>
    <row r="4" spans="1:26" ht="15.75" x14ac:dyDescent="0.25">
      <c r="A4" s="705" t="s">
        <v>820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753" t="str">
        <f>'1'!E5</f>
        <v>KABUPATEN/KOTA</v>
      </c>
      <c r="K5" s="753"/>
      <c r="L5" s="753"/>
      <c r="M5" s="754" t="str">
        <f>'1'!$F$5</f>
        <v>KARANGANYAR</v>
      </c>
      <c r="N5" s="754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3"/>
    </row>
    <row r="6" spans="1:26" ht="15.75" x14ac:dyDescent="0.25">
      <c r="A6" s="102"/>
      <c r="B6" s="102"/>
      <c r="C6" s="102"/>
      <c r="D6" s="102"/>
      <c r="E6" s="102"/>
      <c r="F6" s="102"/>
      <c r="G6" s="102"/>
      <c r="H6" s="102"/>
      <c r="I6" s="102"/>
      <c r="J6" s="102"/>
      <c r="K6" s="753" t="str">
        <f>'1'!E6</f>
        <v>TAHUN</v>
      </c>
      <c r="L6" s="753"/>
      <c r="M6" s="755">
        <f>'1'!$F$6</f>
        <v>2024</v>
      </c>
      <c r="N6" s="755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3"/>
    </row>
    <row r="7" spans="1:26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03"/>
    </row>
    <row r="8" spans="1:26" ht="28.5" customHeight="1" x14ac:dyDescent="0.25">
      <c r="A8" s="717" t="s">
        <v>4</v>
      </c>
      <c r="B8" s="717" t="s">
        <v>502</v>
      </c>
      <c r="C8" s="717" t="str">
        <f>'12'!C7</f>
        <v>DESA</v>
      </c>
      <c r="D8" s="718" t="s">
        <v>708</v>
      </c>
      <c r="E8" s="718"/>
      <c r="F8" s="718"/>
      <c r="G8" s="718" t="s">
        <v>838</v>
      </c>
      <c r="H8" s="718"/>
      <c r="I8" s="718"/>
      <c r="J8" s="718" t="s">
        <v>839</v>
      </c>
      <c r="K8" s="718"/>
      <c r="L8" s="718"/>
      <c r="M8" s="718"/>
      <c r="N8" s="718"/>
      <c r="O8" s="718"/>
      <c r="P8" s="718"/>
      <c r="Q8" s="718"/>
      <c r="R8" s="718"/>
      <c r="S8" s="718"/>
      <c r="T8" s="718"/>
      <c r="U8" s="718"/>
      <c r="V8" s="718"/>
      <c r="W8" s="718"/>
      <c r="X8" s="718"/>
      <c r="Y8" s="718"/>
      <c r="Z8" s="103"/>
    </row>
    <row r="9" spans="1:26" ht="38.25" customHeight="1" x14ac:dyDescent="0.25">
      <c r="A9" s="717"/>
      <c r="B9" s="717"/>
      <c r="C9" s="717"/>
      <c r="D9" s="718"/>
      <c r="E9" s="718"/>
      <c r="F9" s="718"/>
      <c r="G9" s="718"/>
      <c r="H9" s="718"/>
      <c r="I9" s="718"/>
      <c r="J9" s="748" t="s">
        <v>840</v>
      </c>
      <c r="K9" s="748"/>
      <c r="L9" s="748" t="s">
        <v>841</v>
      </c>
      <c r="M9" s="748"/>
      <c r="N9" s="748" t="s">
        <v>723</v>
      </c>
      <c r="O9" s="748"/>
      <c r="P9" s="752" t="s">
        <v>842</v>
      </c>
      <c r="Q9" s="752"/>
      <c r="R9" s="752" t="s">
        <v>843</v>
      </c>
      <c r="S9" s="752"/>
      <c r="T9" s="748" t="s">
        <v>727</v>
      </c>
      <c r="U9" s="748"/>
      <c r="V9" s="748" t="s">
        <v>729</v>
      </c>
      <c r="W9" s="748"/>
      <c r="X9" s="748" t="s">
        <v>605</v>
      </c>
      <c r="Y9" s="748"/>
      <c r="Z9" s="103"/>
    </row>
    <row r="10" spans="1:26" ht="37.5" customHeight="1" x14ac:dyDescent="0.25">
      <c r="A10" s="717"/>
      <c r="B10" s="717"/>
      <c r="C10" s="717"/>
      <c r="D10" s="659" t="s">
        <v>8</v>
      </c>
      <c r="E10" s="659" t="s">
        <v>9</v>
      </c>
      <c r="F10" s="659" t="s">
        <v>10</v>
      </c>
      <c r="G10" s="659" t="s">
        <v>8</v>
      </c>
      <c r="H10" s="659" t="s">
        <v>9</v>
      </c>
      <c r="I10" s="659" t="s">
        <v>10</v>
      </c>
      <c r="J10" s="659" t="s">
        <v>844</v>
      </c>
      <c r="K10" s="659" t="s">
        <v>29</v>
      </c>
      <c r="L10" s="659" t="s">
        <v>844</v>
      </c>
      <c r="M10" s="659" t="s">
        <v>29</v>
      </c>
      <c r="N10" s="659" t="s">
        <v>844</v>
      </c>
      <c r="O10" s="659" t="s">
        <v>29</v>
      </c>
      <c r="P10" s="659" t="s">
        <v>844</v>
      </c>
      <c r="Q10" s="659" t="s">
        <v>29</v>
      </c>
      <c r="R10" s="659" t="s">
        <v>844</v>
      </c>
      <c r="S10" s="659" t="s">
        <v>29</v>
      </c>
      <c r="T10" s="659" t="s">
        <v>844</v>
      </c>
      <c r="U10" s="659" t="s">
        <v>29</v>
      </c>
      <c r="V10" s="659" t="s">
        <v>844</v>
      </c>
      <c r="W10" s="659" t="s">
        <v>29</v>
      </c>
      <c r="X10" s="659" t="s">
        <v>844</v>
      </c>
      <c r="Y10" s="659" t="s">
        <v>29</v>
      </c>
      <c r="Z10" s="103"/>
    </row>
    <row r="11" spans="1:26" x14ac:dyDescent="0.25">
      <c r="A11" s="109">
        <v>1</v>
      </c>
      <c r="B11" s="109">
        <v>2</v>
      </c>
      <c r="C11" s="109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237">
        <v>13</v>
      </c>
      <c r="N11" s="237">
        <v>14</v>
      </c>
      <c r="O11" s="237">
        <v>15</v>
      </c>
      <c r="P11" s="237">
        <v>16</v>
      </c>
      <c r="Q11" s="237">
        <v>17</v>
      </c>
      <c r="R11" s="237">
        <v>18</v>
      </c>
      <c r="S11" s="237">
        <v>19</v>
      </c>
      <c r="T11" s="237">
        <v>20</v>
      </c>
      <c r="U11" s="237">
        <v>21</v>
      </c>
      <c r="V11" s="237">
        <v>22</v>
      </c>
      <c r="W11" s="237">
        <v>23</v>
      </c>
      <c r="X11" s="237">
        <v>24</v>
      </c>
      <c r="Y11" s="237">
        <v>25</v>
      </c>
      <c r="Z11" s="103"/>
    </row>
    <row r="12" spans="1:26" ht="16.5" customHeight="1" x14ac:dyDescent="0.25">
      <c r="A12" s="111">
        <v>1</v>
      </c>
      <c r="B12" s="355" t="s">
        <v>504</v>
      </c>
      <c r="C12" s="150" t="str">
        <f>'29'!C11</f>
        <v>PASEBAN</v>
      </c>
      <c r="D12" s="325">
        <v>19</v>
      </c>
      <c r="E12" s="325">
        <v>14</v>
      </c>
      <c r="F12" s="356">
        <f t="shared" ref="F12:F23" si="0">SUM(D12+E12)</f>
        <v>33</v>
      </c>
      <c r="G12" s="128">
        <v>3</v>
      </c>
      <c r="H12" s="128">
        <v>1</v>
      </c>
      <c r="I12" s="128">
        <f t="shared" ref="I12:I23" si="1">SUM(G12+H12)</f>
        <v>4</v>
      </c>
      <c r="J12" s="128">
        <v>3</v>
      </c>
      <c r="K12" s="115">
        <f t="shared" ref="K12:K24" si="2">J12/$I12*100</f>
        <v>75</v>
      </c>
      <c r="L12" s="128">
        <v>2</v>
      </c>
      <c r="M12" s="115">
        <f t="shared" ref="M12:M24" si="3">L12/$I12*100</f>
        <v>50</v>
      </c>
      <c r="N12" s="113">
        <v>0</v>
      </c>
      <c r="O12" s="115">
        <f t="shared" ref="O12:O24" si="4">N12/$I12*100</f>
        <v>0</v>
      </c>
      <c r="P12" s="151">
        <v>0</v>
      </c>
      <c r="Q12" s="151" t="s">
        <v>845</v>
      </c>
      <c r="R12" s="128">
        <v>0</v>
      </c>
      <c r="S12" s="115">
        <f t="shared" ref="S12:S24" si="5">R12/$I12*100</f>
        <v>0</v>
      </c>
      <c r="T12" s="151">
        <v>0</v>
      </c>
      <c r="U12" s="151" t="s">
        <v>845</v>
      </c>
      <c r="V12" s="128">
        <v>3</v>
      </c>
      <c r="W12" s="115">
        <f t="shared" ref="W12:W24" si="6">V12/$I12*100</f>
        <v>75</v>
      </c>
      <c r="X12" s="151">
        <f t="shared" ref="X12:X23" si="7">SUM(J12+L12+N12+P12+R12+T12+V12)</f>
        <v>8</v>
      </c>
      <c r="Y12" s="157">
        <f t="shared" ref="Y12:Y24" si="8">X12/$I12*100</f>
        <v>200</v>
      </c>
      <c r="Z12" s="103"/>
    </row>
    <row r="13" spans="1:26" ht="16.5" customHeight="1" x14ac:dyDescent="0.25">
      <c r="A13" s="111">
        <v>2</v>
      </c>
      <c r="B13" s="355"/>
      <c r="C13" s="150" t="str">
        <f>'29'!C12</f>
        <v>LEMAHBANG</v>
      </c>
      <c r="D13" s="325">
        <v>15</v>
      </c>
      <c r="E13" s="325">
        <v>14</v>
      </c>
      <c r="F13" s="356">
        <f t="shared" si="0"/>
        <v>29</v>
      </c>
      <c r="G13" s="128">
        <v>2</v>
      </c>
      <c r="H13" s="128">
        <v>1</v>
      </c>
      <c r="I13" s="128">
        <f t="shared" si="1"/>
        <v>3</v>
      </c>
      <c r="J13" s="128">
        <v>2</v>
      </c>
      <c r="K13" s="115">
        <f t="shared" si="2"/>
        <v>66.666666666666657</v>
      </c>
      <c r="L13" s="128">
        <v>0</v>
      </c>
      <c r="M13" s="115">
        <f t="shared" si="3"/>
        <v>0</v>
      </c>
      <c r="N13" s="113">
        <v>0</v>
      </c>
      <c r="O13" s="115">
        <f t="shared" si="4"/>
        <v>0</v>
      </c>
      <c r="P13" s="151">
        <v>0</v>
      </c>
      <c r="Q13" s="151" t="s">
        <v>845</v>
      </c>
      <c r="R13" s="128">
        <v>0</v>
      </c>
      <c r="S13" s="115">
        <f t="shared" si="5"/>
        <v>0</v>
      </c>
      <c r="T13" s="151">
        <v>0</v>
      </c>
      <c r="U13" s="151" t="s">
        <v>845</v>
      </c>
      <c r="V13" s="128">
        <v>2</v>
      </c>
      <c r="W13" s="115">
        <f t="shared" si="6"/>
        <v>66.666666666666657</v>
      </c>
      <c r="X13" s="151">
        <f t="shared" si="7"/>
        <v>4</v>
      </c>
      <c r="Y13" s="157">
        <f t="shared" si="8"/>
        <v>133.33333333333331</v>
      </c>
      <c r="Z13" s="103"/>
    </row>
    <row r="14" spans="1:26" ht="16.5" customHeight="1" x14ac:dyDescent="0.25">
      <c r="A14" s="111">
        <v>3</v>
      </c>
      <c r="B14" s="355"/>
      <c r="C14" s="150" t="str">
        <f>'29'!C13</f>
        <v>KARANGBANGUN</v>
      </c>
      <c r="D14" s="325">
        <v>18</v>
      </c>
      <c r="E14" s="325">
        <v>19</v>
      </c>
      <c r="F14" s="356">
        <f t="shared" si="0"/>
        <v>37</v>
      </c>
      <c r="G14" s="128">
        <v>2</v>
      </c>
      <c r="H14" s="128">
        <v>3</v>
      </c>
      <c r="I14" s="128">
        <f t="shared" si="1"/>
        <v>5</v>
      </c>
      <c r="J14" s="128">
        <v>3</v>
      </c>
      <c r="K14" s="115">
        <f t="shared" si="2"/>
        <v>60</v>
      </c>
      <c r="L14" s="128">
        <v>0</v>
      </c>
      <c r="M14" s="115">
        <f t="shared" si="3"/>
        <v>0</v>
      </c>
      <c r="N14" s="113">
        <v>0</v>
      </c>
      <c r="O14" s="115">
        <f t="shared" si="4"/>
        <v>0</v>
      </c>
      <c r="P14" s="151">
        <v>0</v>
      </c>
      <c r="Q14" s="151" t="s">
        <v>845</v>
      </c>
      <c r="R14" s="128">
        <v>0</v>
      </c>
      <c r="S14" s="115">
        <f t="shared" si="5"/>
        <v>0</v>
      </c>
      <c r="T14" s="151">
        <v>0</v>
      </c>
      <c r="U14" s="151" t="s">
        <v>845</v>
      </c>
      <c r="V14" s="128">
        <v>4</v>
      </c>
      <c r="W14" s="115">
        <f t="shared" si="6"/>
        <v>80</v>
      </c>
      <c r="X14" s="151">
        <f t="shared" si="7"/>
        <v>7</v>
      </c>
      <c r="Y14" s="157">
        <f t="shared" si="8"/>
        <v>140</v>
      </c>
      <c r="Z14" s="103"/>
    </row>
    <row r="15" spans="1:26" ht="16.5" customHeight="1" x14ac:dyDescent="0.25">
      <c r="A15" s="111">
        <v>4</v>
      </c>
      <c r="B15" s="355"/>
      <c r="C15" s="150" t="str">
        <f>'29'!C14</f>
        <v>PLOSO</v>
      </c>
      <c r="D15" s="325">
        <v>16</v>
      </c>
      <c r="E15" s="325">
        <v>16</v>
      </c>
      <c r="F15" s="356">
        <f t="shared" si="0"/>
        <v>32</v>
      </c>
      <c r="G15" s="128">
        <v>2</v>
      </c>
      <c r="H15" s="128">
        <v>2</v>
      </c>
      <c r="I15" s="128">
        <f t="shared" si="1"/>
        <v>4</v>
      </c>
      <c r="J15" s="128">
        <v>0</v>
      </c>
      <c r="K15" s="115">
        <f t="shared" si="2"/>
        <v>0</v>
      </c>
      <c r="L15" s="128">
        <v>1</v>
      </c>
      <c r="M15" s="115">
        <f t="shared" si="3"/>
        <v>25</v>
      </c>
      <c r="N15" s="113">
        <v>0</v>
      </c>
      <c r="O15" s="115">
        <f t="shared" si="4"/>
        <v>0</v>
      </c>
      <c r="P15" s="151">
        <v>0</v>
      </c>
      <c r="Q15" s="151" t="s">
        <v>845</v>
      </c>
      <c r="R15" s="128">
        <v>1</v>
      </c>
      <c r="S15" s="115">
        <f t="shared" si="5"/>
        <v>25</v>
      </c>
      <c r="T15" s="151">
        <v>0</v>
      </c>
      <c r="U15" s="151" t="s">
        <v>845</v>
      </c>
      <c r="V15" s="128">
        <v>4</v>
      </c>
      <c r="W15" s="115">
        <f t="shared" si="6"/>
        <v>100</v>
      </c>
      <c r="X15" s="151">
        <f t="shared" si="7"/>
        <v>6</v>
      </c>
      <c r="Y15" s="157">
        <f t="shared" si="8"/>
        <v>150</v>
      </c>
      <c r="Z15" s="103"/>
    </row>
    <row r="16" spans="1:26" ht="16.5" customHeight="1" x14ac:dyDescent="0.25">
      <c r="A16" s="111">
        <v>5</v>
      </c>
      <c r="B16" s="355"/>
      <c r="C16" s="150" t="str">
        <f>'29'!C15</f>
        <v>GIRIWONDO</v>
      </c>
      <c r="D16" s="325">
        <v>14</v>
      </c>
      <c r="E16" s="325">
        <v>15</v>
      </c>
      <c r="F16" s="356">
        <f t="shared" si="0"/>
        <v>29</v>
      </c>
      <c r="G16" s="128">
        <v>2</v>
      </c>
      <c r="H16" s="128">
        <v>3</v>
      </c>
      <c r="I16" s="128">
        <f t="shared" si="1"/>
        <v>5</v>
      </c>
      <c r="J16" s="128">
        <v>4</v>
      </c>
      <c r="K16" s="115">
        <f t="shared" si="2"/>
        <v>80</v>
      </c>
      <c r="L16" s="128">
        <v>0</v>
      </c>
      <c r="M16" s="115">
        <f t="shared" si="3"/>
        <v>0</v>
      </c>
      <c r="N16" s="113">
        <v>0</v>
      </c>
      <c r="O16" s="115">
        <f t="shared" si="4"/>
        <v>0</v>
      </c>
      <c r="P16" s="151">
        <v>0</v>
      </c>
      <c r="Q16" s="151" t="s">
        <v>845</v>
      </c>
      <c r="R16" s="128">
        <v>0</v>
      </c>
      <c r="S16" s="115">
        <f t="shared" si="5"/>
        <v>0</v>
      </c>
      <c r="T16" s="151">
        <v>0</v>
      </c>
      <c r="U16" s="151" t="s">
        <v>845</v>
      </c>
      <c r="V16" s="128">
        <v>3</v>
      </c>
      <c r="W16" s="115">
        <f t="shared" si="6"/>
        <v>60</v>
      </c>
      <c r="X16" s="151">
        <f t="shared" si="7"/>
        <v>7</v>
      </c>
      <c r="Y16" s="157">
        <f t="shared" si="8"/>
        <v>140</v>
      </c>
      <c r="Z16" s="103"/>
    </row>
    <row r="17" spans="1:26" ht="16.5" customHeight="1" x14ac:dyDescent="0.25">
      <c r="A17" s="111">
        <v>6</v>
      </c>
      <c r="B17" s="355"/>
      <c r="C17" s="150" t="str">
        <f>'29'!C16</f>
        <v>KADIPIRO</v>
      </c>
      <c r="D17" s="325">
        <v>16</v>
      </c>
      <c r="E17" s="325">
        <v>16</v>
      </c>
      <c r="F17" s="356">
        <f t="shared" si="0"/>
        <v>32</v>
      </c>
      <c r="G17" s="128">
        <v>2</v>
      </c>
      <c r="H17" s="128">
        <v>3</v>
      </c>
      <c r="I17" s="128">
        <f t="shared" si="1"/>
        <v>5</v>
      </c>
      <c r="J17" s="128">
        <v>0</v>
      </c>
      <c r="K17" s="115">
        <f t="shared" si="2"/>
        <v>0</v>
      </c>
      <c r="L17" s="128">
        <v>1</v>
      </c>
      <c r="M17" s="115">
        <f t="shared" si="3"/>
        <v>20</v>
      </c>
      <c r="N17" s="113">
        <v>0</v>
      </c>
      <c r="O17" s="115">
        <f t="shared" si="4"/>
        <v>0</v>
      </c>
      <c r="P17" s="151">
        <v>0</v>
      </c>
      <c r="Q17" s="151" t="s">
        <v>845</v>
      </c>
      <c r="R17" s="128">
        <v>0</v>
      </c>
      <c r="S17" s="115">
        <f t="shared" si="5"/>
        <v>0</v>
      </c>
      <c r="T17" s="151">
        <v>0</v>
      </c>
      <c r="U17" s="151" t="s">
        <v>845</v>
      </c>
      <c r="V17" s="128">
        <v>4</v>
      </c>
      <c r="W17" s="115">
        <f t="shared" si="6"/>
        <v>80</v>
      </c>
      <c r="X17" s="151">
        <f t="shared" si="7"/>
        <v>5</v>
      </c>
      <c r="Y17" s="157">
        <f t="shared" si="8"/>
        <v>100</v>
      </c>
      <c r="Z17" s="103"/>
    </row>
    <row r="18" spans="1:26" ht="16.5" customHeight="1" x14ac:dyDescent="0.25">
      <c r="A18" s="111">
        <v>7</v>
      </c>
      <c r="B18" s="355"/>
      <c r="C18" s="150" t="str">
        <f>'29'!C17</f>
        <v>JUMANTORO</v>
      </c>
      <c r="D18" s="325">
        <v>26</v>
      </c>
      <c r="E18" s="325">
        <v>18</v>
      </c>
      <c r="F18" s="356">
        <f t="shared" si="0"/>
        <v>44</v>
      </c>
      <c r="G18" s="128">
        <v>3</v>
      </c>
      <c r="H18" s="128">
        <v>3</v>
      </c>
      <c r="I18" s="128">
        <f t="shared" si="1"/>
        <v>6</v>
      </c>
      <c r="J18" s="128">
        <v>3</v>
      </c>
      <c r="K18" s="115">
        <f t="shared" si="2"/>
        <v>50</v>
      </c>
      <c r="L18" s="128">
        <v>0</v>
      </c>
      <c r="M18" s="115">
        <f t="shared" si="3"/>
        <v>0</v>
      </c>
      <c r="N18" s="113">
        <v>0</v>
      </c>
      <c r="O18" s="115">
        <f t="shared" si="4"/>
        <v>0</v>
      </c>
      <c r="P18" s="151">
        <v>0</v>
      </c>
      <c r="Q18" s="151" t="s">
        <v>845</v>
      </c>
      <c r="R18" s="128">
        <v>0</v>
      </c>
      <c r="S18" s="115">
        <f t="shared" si="5"/>
        <v>0</v>
      </c>
      <c r="T18" s="151">
        <v>0</v>
      </c>
      <c r="U18" s="151" t="s">
        <v>845</v>
      </c>
      <c r="V18" s="128">
        <v>3</v>
      </c>
      <c r="W18" s="115">
        <f t="shared" si="6"/>
        <v>50</v>
      </c>
      <c r="X18" s="151">
        <f t="shared" si="7"/>
        <v>6</v>
      </c>
      <c r="Y18" s="157">
        <f t="shared" si="8"/>
        <v>100</v>
      </c>
      <c r="Z18" s="103"/>
    </row>
    <row r="19" spans="1:26" ht="16.5" customHeight="1" x14ac:dyDescent="0.25">
      <c r="A19" s="111">
        <v>8</v>
      </c>
      <c r="B19" s="355"/>
      <c r="C19" s="150" t="str">
        <f>'29'!C18</f>
        <v>KEDAWUNG</v>
      </c>
      <c r="D19" s="325">
        <v>17</v>
      </c>
      <c r="E19" s="325">
        <v>8</v>
      </c>
      <c r="F19" s="356">
        <f t="shared" si="0"/>
        <v>25</v>
      </c>
      <c r="G19" s="128">
        <v>3</v>
      </c>
      <c r="H19" s="128">
        <v>2</v>
      </c>
      <c r="I19" s="128">
        <f t="shared" si="1"/>
        <v>5</v>
      </c>
      <c r="J19" s="128">
        <v>2</v>
      </c>
      <c r="K19" s="115">
        <f t="shared" si="2"/>
        <v>40</v>
      </c>
      <c r="L19" s="128">
        <v>0</v>
      </c>
      <c r="M19" s="115">
        <f t="shared" si="3"/>
        <v>0</v>
      </c>
      <c r="N19" s="113">
        <v>0</v>
      </c>
      <c r="O19" s="115">
        <f t="shared" si="4"/>
        <v>0</v>
      </c>
      <c r="P19" s="151">
        <v>0</v>
      </c>
      <c r="Q19" s="151" t="s">
        <v>845</v>
      </c>
      <c r="R19" s="128">
        <v>0</v>
      </c>
      <c r="S19" s="115">
        <f t="shared" si="5"/>
        <v>0</v>
      </c>
      <c r="T19" s="151">
        <v>0</v>
      </c>
      <c r="U19" s="151" t="s">
        <v>845</v>
      </c>
      <c r="V19" s="128">
        <v>1</v>
      </c>
      <c r="W19" s="115">
        <f t="shared" si="6"/>
        <v>20</v>
      </c>
      <c r="X19" s="151">
        <f t="shared" si="7"/>
        <v>3</v>
      </c>
      <c r="Y19" s="157">
        <f t="shared" si="8"/>
        <v>60</v>
      </c>
      <c r="Z19" s="103"/>
    </row>
    <row r="20" spans="1:26" ht="16.5" customHeight="1" x14ac:dyDescent="0.25">
      <c r="A20" s="111">
        <v>9</v>
      </c>
      <c r="B20" s="355"/>
      <c r="C20" s="150" t="str">
        <f>'29'!C19</f>
        <v>BAKALAN</v>
      </c>
      <c r="D20" s="325">
        <v>15</v>
      </c>
      <c r="E20" s="325">
        <v>12</v>
      </c>
      <c r="F20" s="356">
        <f t="shared" si="0"/>
        <v>27</v>
      </c>
      <c r="G20" s="128">
        <v>3</v>
      </c>
      <c r="H20" s="128">
        <v>2</v>
      </c>
      <c r="I20" s="128">
        <f t="shared" si="1"/>
        <v>5</v>
      </c>
      <c r="J20" s="128">
        <v>1</v>
      </c>
      <c r="K20" s="115">
        <f t="shared" si="2"/>
        <v>20</v>
      </c>
      <c r="L20" s="128">
        <v>1</v>
      </c>
      <c r="M20" s="115">
        <f t="shared" si="3"/>
        <v>20</v>
      </c>
      <c r="N20" s="113">
        <v>0</v>
      </c>
      <c r="O20" s="115">
        <f t="shared" si="4"/>
        <v>0</v>
      </c>
      <c r="P20" s="151">
        <v>0</v>
      </c>
      <c r="Q20" s="151" t="s">
        <v>845</v>
      </c>
      <c r="R20" s="128">
        <v>1</v>
      </c>
      <c r="S20" s="115">
        <f t="shared" si="5"/>
        <v>20</v>
      </c>
      <c r="T20" s="151">
        <v>0</v>
      </c>
      <c r="U20" s="151" t="s">
        <v>845</v>
      </c>
      <c r="V20" s="128">
        <v>2</v>
      </c>
      <c r="W20" s="115">
        <f t="shared" si="6"/>
        <v>40</v>
      </c>
      <c r="X20" s="151">
        <f t="shared" si="7"/>
        <v>5</v>
      </c>
      <c r="Y20" s="157">
        <f t="shared" si="8"/>
        <v>100</v>
      </c>
      <c r="Z20" s="103"/>
    </row>
    <row r="21" spans="1:26" ht="16.5" customHeight="1" x14ac:dyDescent="0.25">
      <c r="A21" s="111">
        <v>10</v>
      </c>
      <c r="B21" s="355"/>
      <c r="C21" s="150" t="str">
        <f>'29'!C20</f>
        <v>JUMAPOLO</v>
      </c>
      <c r="D21" s="325">
        <v>23</v>
      </c>
      <c r="E21" s="325">
        <v>25</v>
      </c>
      <c r="F21" s="356">
        <f t="shared" si="0"/>
        <v>48</v>
      </c>
      <c r="G21" s="128">
        <v>4</v>
      </c>
      <c r="H21" s="128">
        <v>4</v>
      </c>
      <c r="I21" s="128">
        <f t="shared" si="1"/>
        <v>8</v>
      </c>
      <c r="J21" s="128">
        <v>1</v>
      </c>
      <c r="K21" s="115">
        <f t="shared" si="2"/>
        <v>12.5</v>
      </c>
      <c r="L21" s="128">
        <v>4</v>
      </c>
      <c r="M21" s="115">
        <f t="shared" si="3"/>
        <v>50</v>
      </c>
      <c r="N21" s="113">
        <v>0</v>
      </c>
      <c r="O21" s="115">
        <f t="shared" si="4"/>
        <v>0</v>
      </c>
      <c r="P21" s="151">
        <v>0</v>
      </c>
      <c r="Q21" s="151" t="s">
        <v>845</v>
      </c>
      <c r="R21" s="128">
        <v>0</v>
      </c>
      <c r="S21" s="115">
        <f t="shared" si="5"/>
        <v>0</v>
      </c>
      <c r="T21" s="151">
        <v>0</v>
      </c>
      <c r="U21" s="151" t="s">
        <v>845</v>
      </c>
      <c r="V21" s="128">
        <v>4</v>
      </c>
      <c r="W21" s="115">
        <f t="shared" si="6"/>
        <v>50</v>
      </c>
      <c r="X21" s="151">
        <f t="shared" si="7"/>
        <v>9</v>
      </c>
      <c r="Y21" s="157">
        <f t="shared" si="8"/>
        <v>112.5</v>
      </c>
      <c r="Z21" s="103"/>
    </row>
    <row r="22" spans="1:26" ht="16.5" customHeight="1" x14ac:dyDescent="0.25">
      <c r="A22" s="111">
        <v>11</v>
      </c>
      <c r="B22" s="355"/>
      <c r="C22" s="150" t="str">
        <f>'29'!C21</f>
        <v>KWANGSAN</v>
      </c>
      <c r="D22" s="325">
        <v>11</v>
      </c>
      <c r="E22" s="325">
        <v>27</v>
      </c>
      <c r="F22" s="356">
        <f t="shared" si="0"/>
        <v>38</v>
      </c>
      <c r="G22" s="128">
        <v>2</v>
      </c>
      <c r="H22" s="128">
        <v>4</v>
      </c>
      <c r="I22" s="128">
        <f t="shared" si="1"/>
        <v>6</v>
      </c>
      <c r="J22" s="128">
        <v>3</v>
      </c>
      <c r="K22" s="115">
        <f t="shared" si="2"/>
        <v>50</v>
      </c>
      <c r="L22" s="128">
        <v>5</v>
      </c>
      <c r="M22" s="115">
        <f t="shared" si="3"/>
        <v>83.333333333333343</v>
      </c>
      <c r="N22" s="113">
        <v>0</v>
      </c>
      <c r="O22" s="115">
        <f t="shared" si="4"/>
        <v>0</v>
      </c>
      <c r="P22" s="151">
        <v>0</v>
      </c>
      <c r="Q22" s="151" t="s">
        <v>845</v>
      </c>
      <c r="R22" s="128">
        <v>0</v>
      </c>
      <c r="S22" s="115">
        <f t="shared" si="5"/>
        <v>0</v>
      </c>
      <c r="T22" s="151">
        <v>0</v>
      </c>
      <c r="U22" s="151" t="s">
        <v>845</v>
      </c>
      <c r="V22" s="128">
        <v>1</v>
      </c>
      <c r="W22" s="115">
        <f t="shared" si="6"/>
        <v>16.666666666666664</v>
      </c>
      <c r="X22" s="151">
        <f t="shared" si="7"/>
        <v>9</v>
      </c>
      <c r="Y22" s="157">
        <f t="shared" si="8"/>
        <v>150</v>
      </c>
      <c r="Z22" s="103"/>
    </row>
    <row r="23" spans="1:26" ht="16.5" customHeight="1" x14ac:dyDescent="0.25">
      <c r="A23" s="111">
        <v>12</v>
      </c>
      <c r="B23" s="355"/>
      <c r="C23" s="150" t="str">
        <f>'29'!C22</f>
        <v>JATIREJO</v>
      </c>
      <c r="D23" s="325">
        <v>18</v>
      </c>
      <c r="E23" s="325">
        <v>20</v>
      </c>
      <c r="F23" s="356">
        <f t="shared" si="0"/>
        <v>38</v>
      </c>
      <c r="G23" s="128">
        <v>3</v>
      </c>
      <c r="H23" s="128">
        <v>3</v>
      </c>
      <c r="I23" s="128">
        <f t="shared" si="1"/>
        <v>6</v>
      </c>
      <c r="J23" s="128">
        <v>0</v>
      </c>
      <c r="K23" s="115">
        <f t="shared" si="2"/>
        <v>0</v>
      </c>
      <c r="L23" s="128">
        <v>0</v>
      </c>
      <c r="M23" s="115">
        <f t="shared" si="3"/>
        <v>0</v>
      </c>
      <c r="N23" s="113">
        <v>0</v>
      </c>
      <c r="O23" s="115">
        <f t="shared" si="4"/>
        <v>0</v>
      </c>
      <c r="P23" s="151">
        <v>0</v>
      </c>
      <c r="Q23" s="151" t="s">
        <v>845</v>
      </c>
      <c r="R23" s="128">
        <v>0</v>
      </c>
      <c r="S23" s="115">
        <f t="shared" si="5"/>
        <v>0</v>
      </c>
      <c r="T23" s="151">
        <v>0</v>
      </c>
      <c r="U23" s="151" t="s">
        <v>845</v>
      </c>
      <c r="V23" s="128">
        <v>5</v>
      </c>
      <c r="W23" s="115">
        <f t="shared" si="6"/>
        <v>83.333333333333343</v>
      </c>
      <c r="X23" s="151">
        <f t="shared" si="7"/>
        <v>5</v>
      </c>
      <c r="Y23" s="157">
        <f t="shared" si="8"/>
        <v>83.333333333333343</v>
      </c>
      <c r="Z23" s="103"/>
    </row>
    <row r="24" spans="1:26" ht="16.5" customHeight="1" x14ac:dyDescent="0.25">
      <c r="A24" s="116" t="s">
        <v>597</v>
      </c>
      <c r="B24" s="116"/>
      <c r="C24" s="116"/>
      <c r="D24" s="256">
        <f t="shared" ref="D24:J24" si="9">SUM(D12:D23)</f>
        <v>208</v>
      </c>
      <c r="E24" s="256">
        <f t="shared" si="9"/>
        <v>204</v>
      </c>
      <c r="F24" s="256">
        <f t="shared" si="9"/>
        <v>412</v>
      </c>
      <c r="G24" s="256">
        <f t="shared" si="9"/>
        <v>31</v>
      </c>
      <c r="H24" s="256">
        <f t="shared" si="9"/>
        <v>31</v>
      </c>
      <c r="I24" s="256">
        <f t="shared" si="9"/>
        <v>62</v>
      </c>
      <c r="J24" s="256">
        <f t="shared" si="9"/>
        <v>22</v>
      </c>
      <c r="K24" s="120">
        <f t="shared" si="2"/>
        <v>35.483870967741936</v>
      </c>
      <c r="L24" s="256">
        <f>SUM(L12:L23)</f>
        <v>14</v>
      </c>
      <c r="M24" s="120">
        <f t="shared" si="3"/>
        <v>22.58064516129032</v>
      </c>
      <c r="N24" s="256">
        <f>SUM(N12:N23)</f>
        <v>0</v>
      </c>
      <c r="O24" s="120">
        <f t="shared" si="4"/>
        <v>0</v>
      </c>
      <c r="P24" s="256">
        <f>SUM(P12:P23)</f>
        <v>0</v>
      </c>
      <c r="Q24" s="120">
        <f>P24/$I24*100</f>
        <v>0</v>
      </c>
      <c r="R24" s="256">
        <f>SUM(R12:R23)</f>
        <v>2</v>
      </c>
      <c r="S24" s="120">
        <f t="shared" si="5"/>
        <v>3.225806451612903</v>
      </c>
      <c r="T24" s="256">
        <f>SUM(T12:T23)</f>
        <v>0</v>
      </c>
      <c r="U24" s="120">
        <f>T24/$I24*100</f>
        <v>0</v>
      </c>
      <c r="V24" s="256">
        <f>SUM(V12:V23)</f>
        <v>36</v>
      </c>
      <c r="W24" s="120">
        <f t="shared" si="6"/>
        <v>58.064516129032263</v>
      </c>
      <c r="X24" s="256">
        <f>SUM(X12:X23)</f>
        <v>74</v>
      </c>
      <c r="Y24" s="348">
        <f t="shared" si="8"/>
        <v>119.35483870967742</v>
      </c>
      <c r="Z24" s="103"/>
    </row>
    <row r="25" spans="1:26" ht="16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6.5" customHeight="1" x14ac:dyDescent="0.25">
      <c r="A26" s="650" t="s">
        <v>1356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6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357"/>
      <c r="T27" s="103"/>
      <c r="U27" s="103"/>
      <c r="V27" s="103"/>
      <c r="W27" s="103"/>
      <c r="X27" s="103"/>
      <c r="Y27" s="103"/>
      <c r="Z27" s="103"/>
    </row>
    <row r="28" spans="1:26" ht="16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6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357"/>
      <c r="U29" s="103"/>
      <c r="V29" s="103"/>
      <c r="W29" s="103"/>
      <c r="X29" s="103"/>
      <c r="Y29" s="103"/>
      <c r="Z29" s="103"/>
    </row>
    <row r="30" spans="1:26" ht="16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357"/>
      <c r="W31" s="103"/>
      <c r="X31" s="103"/>
      <c r="Y31" s="103"/>
      <c r="Z31" s="357"/>
    </row>
    <row r="32" spans="1:26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6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6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20">
    <mergeCell ref="A3:Y3"/>
    <mergeCell ref="A4:Y4"/>
    <mergeCell ref="J5:L5"/>
    <mergeCell ref="M5:N5"/>
    <mergeCell ref="K6:L6"/>
    <mergeCell ref="M6:N6"/>
    <mergeCell ref="A8:A10"/>
    <mergeCell ref="B8:B10"/>
    <mergeCell ref="C8:C10"/>
    <mergeCell ref="D8:F9"/>
    <mergeCell ref="G8:I9"/>
    <mergeCell ref="J8:Y8"/>
    <mergeCell ref="J9:K9"/>
    <mergeCell ref="L9:M9"/>
    <mergeCell ref="N9:O9"/>
    <mergeCell ref="P9:Q9"/>
    <mergeCell ref="R9:S9"/>
    <mergeCell ref="T9:U9"/>
    <mergeCell ref="V9:W9"/>
    <mergeCell ref="X9:Y9"/>
  </mergeCells>
  <printOptions horizontalCentered="1"/>
  <pageMargins left="1.1097222222222201" right="0.9" top="1.1499999999999999" bottom="0.9" header="0.51180555555555496" footer="0.51180555555555496"/>
  <pageSetup paperSize="9" firstPageNumber="0" orientation="landscape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tabSelected="1" zoomScaleNormal="100" workbookViewId="0">
      <selection activeCell="T21" sqref="T21"/>
    </sheetView>
  </sheetViews>
  <sheetFormatPr defaultColWidth="14.42578125" defaultRowHeight="15" x14ac:dyDescent="0.25"/>
  <cols>
    <col min="1" max="1" width="5.5703125" customWidth="1"/>
    <col min="2" max="2" width="16" customWidth="1"/>
    <col min="3" max="3" width="16.28515625" customWidth="1"/>
    <col min="4" max="4" width="14.28515625" customWidth="1"/>
    <col min="5" max="5" width="10.85546875" customWidth="1"/>
    <col min="6" max="6" width="6.42578125" customWidth="1"/>
    <col min="7" max="7" width="7.85546875" customWidth="1"/>
    <col min="8" max="8" width="8.85546875" customWidth="1"/>
    <col min="9" max="9" width="11.85546875" customWidth="1"/>
    <col min="10" max="10" width="11.42578125" customWidth="1"/>
    <col min="11" max="11" width="6.5703125" customWidth="1"/>
    <col min="12" max="12" width="8.140625" customWidth="1"/>
    <col min="13" max="13" width="8.28515625" customWidth="1"/>
    <col min="14" max="14" width="10.85546875" customWidth="1"/>
    <col min="15" max="15" width="11.140625" customWidth="1"/>
    <col min="16" max="16" width="6.7109375" customWidth="1"/>
    <col min="17" max="17" width="8.140625" customWidth="1"/>
    <col min="18" max="18" width="9" customWidth="1"/>
    <col min="19" max="26" width="9.28515625" customWidth="1"/>
  </cols>
  <sheetData>
    <row r="1" spans="1:26" ht="15.75" x14ac:dyDescent="0.25">
      <c r="A1" s="102" t="s">
        <v>846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 t="s">
        <v>395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847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02"/>
      <c r="H4" s="122" t="str">
        <f>'1'!E5</f>
        <v>KABUPATEN/KOTA</v>
      </c>
      <c r="I4" s="101" t="str">
        <f>'1'!$F$5</f>
        <v>KARANGANYAR</v>
      </c>
      <c r="J4" s="102"/>
      <c r="K4" s="105"/>
      <c r="L4" s="105"/>
      <c r="M4" s="105"/>
      <c r="N4" s="102"/>
      <c r="O4" s="102"/>
      <c r="P4" s="105"/>
      <c r="Q4" s="105"/>
      <c r="R4" s="105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5"/>
      <c r="E5" s="105"/>
      <c r="F5" s="105"/>
      <c r="G5" s="102"/>
      <c r="H5" s="122" t="str">
        <f>'1'!E6</f>
        <v>TAHUN</v>
      </c>
      <c r="I5" s="101">
        <f>'1'!$F$6</f>
        <v>2024</v>
      </c>
      <c r="J5" s="105"/>
      <c r="K5" s="105"/>
      <c r="L5" s="105"/>
      <c r="M5" s="105"/>
      <c r="N5" s="105"/>
      <c r="O5" s="105"/>
      <c r="P5" s="105"/>
      <c r="Q5" s="105"/>
      <c r="R5" s="105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67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06" t="s">
        <v>4</v>
      </c>
      <c r="B7" s="706" t="s">
        <v>502</v>
      </c>
      <c r="C7" s="706" t="str">
        <f>'12'!C7</f>
        <v>DESA</v>
      </c>
      <c r="D7" s="706" t="s">
        <v>848</v>
      </c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6"/>
      <c r="Q7" s="706"/>
      <c r="R7" s="706"/>
      <c r="S7" s="173"/>
      <c r="T7" s="103"/>
      <c r="U7" s="103"/>
      <c r="V7" s="103"/>
      <c r="W7" s="103"/>
      <c r="X7" s="103"/>
      <c r="Y7" s="103"/>
      <c r="Z7" s="103"/>
    </row>
    <row r="8" spans="1:26" ht="21" customHeight="1" x14ac:dyDescent="0.25">
      <c r="A8" s="706"/>
      <c r="B8" s="706"/>
      <c r="C8" s="706"/>
      <c r="D8" s="706" t="s">
        <v>849</v>
      </c>
      <c r="E8" s="706"/>
      <c r="F8" s="706"/>
      <c r="G8" s="706"/>
      <c r="H8" s="706"/>
      <c r="I8" s="706" t="s">
        <v>698</v>
      </c>
      <c r="J8" s="706"/>
      <c r="K8" s="706"/>
      <c r="L8" s="706"/>
      <c r="M8" s="706"/>
      <c r="N8" s="706" t="s">
        <v>850</v>
      </c>
      <c r="O8" s="706"/>
      <c r="P8" s="706"/>
      <c r="Q8" s="706"/>
      <c r="R8" s="706"/>
      <c r="S8" s="173"/>
      <c r="T8" s="103"/>
      <c r="U8" s="103"/>
      <c r="V8" s="103"/>
      <c r="W8" s="103"/>
      <c r="X8" s="103"/>
      <c r="Y8" s="103"/>
      <c r="Z8" s="103"/>
    </row>
    <row r="9" spans="1:26" ht="23.25" customHeight="1" x14ac:dyDescent="0.25">
      <c r="A9" s="706"/>
      <c r="B9" s="706"/>
      <c r="C9" s="706"/>
      <c r="D9" s="748" t="s">
        <v>851</v>
      </c>
      <c r="E9" s="748" t="s">
        <v>852</v>
      </c>
      <c r="F9" s="748" t="s">
        <v>853</v>
      </c>
      <c r="G9" s="748"/>
      <c r="H9" s="748"/>
      <c r="I9" s="748" t="s">
        <v>851</v>
      </c>
      <c r="J9" s="748" t="s">
        <v>852</v>
      </c>
      <c r="K9" s="748" t="s">
        <v>853</v>
      </c>
      <c r="L9" s="748"/>
      <c r="M9" s="748"/>
      <c r="N9" s="748" t="s">
        <v>851</v>
      </c>
      <c r="O9" s="748" t="s">
        <v>852</v>
      </c>
      <c r="P9" s="748" t="s">
        <v>853</v>
      </c>
      <c r="Q9" s="748"/>
      <c r="R9" s="748"/>
      <c r="S9" s="173"/>
      <c r="T9" s="103"/>
      <c r="U9" s="103"/>
      <c r="V9" s="103"/>
      <c r="W9" s="103"/>
      <c r="X9" s="103"/>
      <c r="Y9" s="103"/>
      <c r="Z9" s="103"/>
    </row>
    <row r="10" spans="1:26" ht="34.5" customHeight="1" x14ac:dyDescent="0.25">
      <c r="A10" s="706"/>
      <c r="B10" s="706"/>
      <c r="C10" s="706"/>
      <c r="D10" s="743"/>
      <c r="E10" s="743"/>
      <c r="F10" s="659" t="s">
        <v>854</v>
      </c>
      <c r="G10" s="659" t="s">
        <v>855</v>
      </c>
      <c r="H10" s="659" t="s">
        <v>856</v>
      </c>
      <c r="I10" s="748"/>
      <c r="J10" s="748"/>
      <c r="K10" s="659" t="s">
        <v>854</v>
      </c>
      <c r="L10" s="659" t="s">
        <v>855</v>
      </c>
      <c r="M10" s="659" t="s">
        <v>856</v>
      </c>
      <c r="N10" s="748"/>
      <c r="O10" s="748"/>
      <c r="P10" s="659" t="s">
        <v>857</v>
      </c>
      <c r="Q10" s="659" t="s">
        <v>855</v>
      </c>
      <c r="R10" s="659" t="s">
        <v>856</v>
      </c>
      <c r="S10" s="173"/>
      <c r="T10" s="103"/>
      <c r="U10" s="103"/>
      <c r="V10" s="103"/>
      <c r="W10" s="103"/>
      <c r="X10" s="103"/>
      <c r="Y10" s="103"/>
      <c r="Z10" s="103"/>
    </row>
    <row r="11" spans="1:26" x14ac:dyDescent="0.25">
      <c r="A11" s="108">
        <v>1</v>
      </c>
      <c r="B11" s="108">
        <v>2</v>
      </c>
      <c r="C11" s="108">
        <v>3</v>
      </c>
      <c r="D11" s="247">
        <v>4</v>
      </c>
      <c r="E11" s="108">
        <v>5</v>
      </c>
      <c r="F11" s="108">
        <v>6</v>
      </c>
      <c r="G11" s="108">
        <v>7</v>
      </c>
      <c r="H11" s="108">
        <v>8</v>
      </c>
      <c r="I11" s="108">
        <v>9</v>
      </c>
      <c r="J11" s="108">
        <v>10</v>
      </c>
      <c r="K11" s="108">
        <v>11</v>
      </c>
      <c r="L11" s="108">
        <v>14</v>
      </c>
      <c r="M11" s="108">
        <v>15</v>
      </c>
      <c r="N11" s="108">
        <v>16</v>
      </c>
      <c r="O11" s="108">
        <v>17</v>
      </c>
      <c r="P11" s="108">
        <v>18</v>
      </c>
      <c r="Q11" s="108">
        <v>21</v>
      </c>
      <c r="R11" s="108">
        <v>22</v>
      </c>
      <c r="S11" s="173"/>
      <c r="T11" s="103"/>
      <c r="U11" s="103"/>
      <c r="V11" s="103"/>
      <c r="W11" s="103"/>
      <c r="X11" s="103"/>
      <c r="Y11" s="103"/>
      <c r="Z11" s="103"/>
    </row>
    <row r="12" spans="1:26" ht="15.75" x14ac:dyDescent="0.25">
      <c r="A12" s="111">
        <v>1</v>
      </c>
      <c r="B12" s="150" t="s">
        <v>504</v>
      </c>
      <c r="C12" s="150" t="str">
        <f>'29'!C11</f>
        <v>PASEBAN</v>
      </c>
      <c r="D12" s="114">
        <v>0</v>
      </c>
      <c r="E12" s="114">
        <v>0</v>
      </c>
      <c r="F12" s="358">
        <v>0</v>
      </c>
      <c r="G12" s="358">
        <v>0</v>
      </c>
      <c r="H12" s="358">
        <f t="shared" ref="H12:H23" si="0">SUM(F12+G12)</f>
        <v>0</v>
      </c>
      <c r="I12" s="114">
        <v>1</v>
      </c>
      <c r="J12" s="114">
        <v>0</v>
      </c>
      <c r="K12" s="358">
        <v>0</v>
      </c>
      <c r="L12" s="358">
        <v>0</v>
      </c>
      <c r="M12" s="358">
        <f t="shared" ref="M12:M23" si="1">SUM(K12+L12)</f>
        <v>0</v>
      </c>
      <c r="N12" s="358">
        <v>1</v>
      </c>
      <c r="O12" s="358">
        <v>0</v>
      </c>
      <c r="P12" s="358">
        <v>0</v>
      </c>
      <c r="Q12" s="358">
        <v>0</v>
      </c>
      <c r="R12" s="358">
        <f>SUM(P12:Q12)</f>
        <v>0</v>
      </c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2</v>
      </c>
      <c r="B13" s="150"/>
      <c r="C13" s="150" t="str">
        <f>'29'!C12</f>
        <v>LEMAHBANG</v>
      </c>
      <c r="D13" s="114">
        <v>0</v>
      </c>
      <c r="E13" s="114">
        <v>0</v>
      </c>
      <c r="F13" s="358">
        <v>0</v>
      </c>
      <c r="G13" s="358">
        <v>0</v>
      </c>
      <c r="H13" s="358">
        <f t="shared" si="0"/>
        <v>0</v>
      </c>
      <c r="I13" s="114">
        <v>0</v>
      </c>
      <c r="J13" s="114">
        <v>0</v>
      </c>
      <c r="K13" s="358">
        <v>0</v>
      </c>
      <c r="L13" s="358">
        <v>0</v>
      </c>
      <c r="M13" s="358">
        <f t="shared" si="1"/>
        <v>0</v>
      </c>
      <c r="N13" s="358">
        <v>0</v>
      </c>
      <c r="O13" s="358">
        <v>0</v>
      </c>
      <c r="P13" s="358">
        <v>0</v>
      </c>
      <c r="Q13" s="358">
        <v>0</v>
      </c>
      <c r="R13" s="358">
        <f t="shared" ref="R13:R24" si="2">SUM(P13:Q13)</f>
        <v>0</v>
      </c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3</v>
      </c>
      <c r="B14" s="150"/>
      <c r="C14" s="150" t="str">
        <f>'29'!C13</f>
        <v>KARANGBANGUN</v>
      </c>
      <c r="D14" s="114">
        <v>0</v>
      </c>
      <c r="E14" s="114">
        <v>0</v>
      </c>
      <c r="F14" s="358">
        <v>0</v>
      </c>
      <c r="G14" s="358">
        <v>0</v>
      </c>
      <c r="H14" s="358">
        <f t="shared" si="0"/>
        <v>0</v>
      </c>
      <c r="I14" s="114">
        <v>0</v>
      </c>
      <c r="J14" s="114">
        <v>0</v>
      </c>
      <c r="K14" s="358">
        <v>0</v>
      </c>
      <c r="L14" s="358">
        <v>0</v>
      </c>
      <c r="M14" s="358">
        <f t="shared" si="1"/>
        <v>0</v>
      </c>
      <c r="N14" s="358">
        <v>0</v>
      </c>
      <c r="O14" s="358">
        <v>0</v>
      </c>
      <c r="P14" s="358">
        <v>0</v>
      </c>
      <c r="Q14" s="358">
        <v>0</v>
      </c>
      <c r="R14" s="358">
        <f t="shared" si="2"/>
        <v>0</v>
      </c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4</v>
      </c>
      <c r="B15" s="150"/>
      <c r="C15" s="150" t="str">
        <f>'29'!C14</f>
        <v>PLOSO</v>
      </c>
      <c r="D15" s="114">
        <v>0</v>
      </c>
      <c r="E15" s="114">
        <v>0</v>
      </c>
      <c r="F15" s="358">
        <v>0</v>
      </c>
      <c r="G15" s="358">
        <v>0</v>
      </c>
      <c r="H15" s="358">
        <f t="shared" si="0"/>
        <v>0</v>
      </c>
      <c r="I15" s="114">
        <v>0</v>
      </c>
      <c r="J15" s="114">
        <v>0</v>
      </c>
      <c r="K15" s="358">
        <v>0</v>
      </c>
      <c r="L15" s="358">
        <v>0</v>
      </c>
      <c r="M15" s="358">
        <f t="shared" si="1"/>
        <v>0</v>
      </c>
      <c r="N15" s="358">
        <v>0</v>
      </c>
      <c r="O15" s="358">
        <v>0</v>
      </c>
      <c r="P15" s="358">
        <v>0</v>
      </c>
      <c r="Q15" s="358">
        <v>0</v>
      </c>
      <c r="R15" s="358">
        <f t="shared" si="2"/>
        <v>0</v>
      </c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5</v>
      </c>
      <c r="B16" s="150"/>
      <c r="C16" s="150" t="str">
        <f>'29'!C15</f>
        <v>GIRIWONDO</v>
      </c>
      <c r="D16" s="114">
        <v>1</v>
      </c>
      <c r="E16" s="114">
        <v>0</v>
      </c>
      <c r="F16" s="358">
        <v>0</v>
      </c>
      <c r="G16" s="358">
        <v>0</v>
      </c>
      <c r="H16" s="358">
        <f t="shared" si="0"/>
        <v>0</v>
      </c>
      <c r="I16" s="114">
        <v>0</v>
      </c>
      <c r="J16" s="114">
        <v>0</v>
      </c>
      <c r="K16" s="358">
        <v>0</v>
      </c>
      <c r="L16" s="358">
        <v>0</v>
      </c>
      <c r="M16" s="358">
        <f t="shared" si="1"/>
        <v>0</v>
      </c>
      <c r="N16" s="358">
        <v>0</v>
      </c>
      <c r="O16" s="358">
        <v>0</v>
      </c>
      <c r="P16" s="358">
        <v>0</v>
      </c>
      <c r="Q16" s="358">
        <v>0</v>
      </c>
      <c r="R16" s="358">
        <f t="shared" si="2"/>
        <v>0</v>
      </c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6</v>
      </c>
      <c r="B17" s="150"/>
      <c r="C17" s="150" t="str">
        <f>'29'!C16</f>
        <v>KADIPIRO</v>
      </c>
      <c r="D17" s="114">
        <v>0</v>
      </c>
      <c r="E17" s="114">
        <v>0</v>
      </c>
      <c r="F17" s="358">
        <v>0</v>
      </c>
      <c r="G17" s="358">
        <v>0</v>
      </c>
      <c r="H17" s="358">
        <f t="shared" si="0"/>
        <v>0</v>
      </c>
      <c r="I17" s="114">
        <v>1</v>
      </c>
      <c r="J17" s="114">
        <v>0</v>
      </c>
      <c r="K17" s="358">
        <v>0</v>
      </c>
      <c r="L17" s="358">
        <v>0</v>
      </c>
      <c r="M17" s="358">
        <f t="shared" si="1"/>
        <v>0</v>
      </c>
      <c r="N17" s="358">
        <v>1</v>
      </c>
      <c r="O17" s="358">
        <v>0</v>
      </c>
      <c r="P17" s="358">
        <v>0</v>
      </c>
      <c r="Q17" s="358">
        <v>0</v>
      </c>
      <c r="R17" s="358">
        <f t="shared" si="2"/>
        <v>0</v>
      </c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7</v>
      </c>
      <c r="B18" s="150"/>
      <c r="C18" s="150" t="str">
        <f>'29'!C17</f>
        <v>JUMANTORO</v>
      </c>
      <c r="D18" s="114">
        <v>0</v>
      </c>
      <c r="E18" s="114">
        <v>0</v>
      </c>
      <c r="F18" s="358">
        <v>0</v>
      </c>
      <c r="G18" s="358">
        <v>0</v>
      </c>
      <c r="H18" s="358">
        <f t="shared" si="0"/>
        <v>0</v>
      </c>
      <c r="I18" s="114">
        <v>0</v>
      </c>
      <c r="J18" s="114">
        <v>0</v>
      </c>
      <c r="K18" s="359">
        <v>0</v>
      </c>
      <c r="L18" s="358">
        <v>0</v>
      </c>
      <c r="M18" s="358">
        <f t="shared" si="1"/>
        <v>0</v>
      </c>
      <c r="N18" s="358">
        <v>0</v>
      </c>
      <c r="O18" s="358">
        <v>0</v>
      </c>
      <c r="P18" s="358">
        <v>0</v>
      </c>
      <c r="Q18" s="358">
        <v>0</v>
      </c>
      <c r="R18" s="358">
        <f t="shared" si="2"/>
        <v>0</v>
      </c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8</v>
      </c>
      <c r="B19" s="150"/>
      <c r="C19" s="150" t="str">
        <f>'29'!C18</f>
        <v>KEDAWUNG</v>
      </c>
      <c r="D19" s="114">
        <v>0</v>
      </c>
      <c r="E19" s="114">
        <v>0</v>
      </c>
      <c r="F19" s="358">
        <v>0</v>
      </c>
      <c r="G19" s="358">
        <v>0</v>
      </c>
      <c r="H19" s="358">
        <f t="shared" si="0"/>
        <v>0</v>
      </c>
      <c r="I19" s="114">
        <v>0</v>
      </c>
      <c r="J19" s="114">
        <v>0</v>
      </c>
      <c r="K19" s="358">
        <v>0</v>
      </c>
      <c r="L19" s="358">
        <v>0</v>
      </c>
      <c r="M19" s="358">
        <f t="shared" si="1"/>
        <v>0</v>
      </c>
      <c r="N19" s="358">
        <v>0</v>
      </c>
      <c r="O19" s="358">
        <v>0</v>
      </c>
      <c r="P19" s="358">
        <v>0</v>
      </c>
      <c r="Q19" s="358">
        <v>0</v>
      </c>
      <c r="R19" s="358">
        <f t="shared" si="2"/>
        <v>0</v>
      </c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9</v>
      </c>
      <c r="B20" s="150"/>
      <c r="C20" s="150" t="str">
        <f>'29'!C19</f>
        <v>BAKALAN</v>
      </c>
      <c r="D20" s="114">
        <v>0</v>
      </c>
      <c r="E20" s="114">
        <v>0</v>
      </c>
      <c r="F20" s="358">
        <v>0</v>
      </c>
      <c r="G20" s="358">
        <v>0</v>
      </c>
      <c r="H20" s="358">
        <f t="shared" si="0"/>
        <v>0</v>
      </c>
      <c r="I20" s="114">
        <v>1</v>
      </c>
      <c r="J20" s="114">
        <v>0</v>
      </c>
      <c r="K20" s="358">
        <v>1</v>
      </c>
      <c r="L20" s="358">
        <v>0</v>
      </c>
      <c r="M20" s="358">
        <f t="shared" si="1"/>
        <v>1</v>
      </c>
      <c r="N20" s="358">
        <v>1</v>
      </c>
      <c r="O20" s="358">
        <v>0</v>
      </c>
      <c r="P20" s="358">
        <v>1</v>
      </c>
      <c r="Q20" s="358">
        <v>0</v>
      </c>
      <c r="R20" s="358">
        <f t="shared" si="2"/>
        <v>1</v>
      </c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50"/>
      <c r="C21" s="150" t="str">
        <f>'29'!C20</f>
        <v>JUMAPOLO</v>
      </c>
      <c r="D21" s="114">
        <v>0</v>
      </c>
      <c r="E21" s="114">
        <v>0</v>
      </c>
      <c r="F21" s="358">
        <v>0</v>
      </c>
      <c r="G21" s="358">
        <v>0</v>
      </c>
      <c r="H21" s="358">
        <f t="shared" si="0"/>
        <v>0</v>
      </c>
      <c r="I21" s="114">
        <v>1</v>
      </c>
      <c r="J21" s="114">
        <v>0</v>
      </c>
      <c r="K21" s="358">
        <v>0</v>
      </c>
      <c r="L21" s="358">
        <v>0</v>
      </c>
      <c r="M21" s="358">
        <f t="shared" si="1"/>
        <v>0</v>
      </c>
      <c r="N21" s="358">
        <v>1</v>
      </c>
      <c r="O21" s="358">
        <v>0</v>
      </c>
      <c r="P21" s="358">
        <v>0</v>
      </c>
      <c r="Q21" s="358">
        <v>0</v>
      </c>
      <c r="R21" s="358">
        <f t="shared" si="2"/>
        <v>0</v>
      </c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50"/>
      <c r="C22" s="150" t="str">
        <f>'29'!C21</f>
        <v>KWANGSAN</v>
      </c>
      <c r="D22" s="114">
        <v>0</v>
      </c>
      <c r="E22" s="114">
        <v>0</v>
      </c>
      <c r="F22" s="358">
        <v>0</v>
      </c>
      <c r="G22" s="358">
        <v>0</v>
      </c>
      <c r="H22" s="358">
        <f t="shared" si="0"/>
        <v>0</v>
      </c>
      <c r="I22" s="114">
        <v>0</v>
      </c>
      <c r="J22" s="114">
        <v>0</v>
      </c>
      <c r="K22" s="358">
        <v>0</v>
      </c>
      <c r="L22" s="358">
        <v>0</v>
      </c>
      <c r="M22" s="358">
        <f t="shared" si="1"/>
        <v>0</v>
      </c>
      <c r="N22" s="358">
        <v>0</v>
      </c>
      <c r="O22" s="358">
        <v>0</v>
      </c>
      <c r="P22" s="358">
        <v>0</v>
      </c>
      <c r="Q22" s="358">
        <v>0</v>
      </c>
      <c r="R22" s="358">
        <f t="shared" si="2"/>
        <v>0</v>
      </c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50"/>
      <c r="C23" s="150" t="str">
        <f>'29'!C22</f>
        <v>JATIREJO</v>
      </c>
      <c r="D23" s="114">
        <v>0</v>
      </c>
      <c r="E23" s="114">
        <v>0</v>
      </c>
      <c r="F23" s="358">
        <v>0</v>
      </c>
      <c r="G23" s="358">
        <v>0</v>
      </c>
      <c r="H23" s="358">
        <f t="shared" si="0"/>
        <v>0</v>
      </c>
      <c r="I23" s="114">
        <v>0</v>
      </c>
      <c r="J23" s="114">
        <v>0</v>
      </c>
      <c r="K23" s="358">
        <v>0</v>
      </c>
      <c r="L23" s="358">
        <v>0</v>
      </c>
      <c r="M23" s="358">
        <f t="shared" si="1"/>
        <v>0</v>
      </c>
      <c r="N23" s="358">
        <v>0</v>
      </c>
      <c r="O23" s="358">
        <v>0</v>
      </c>
      <c r="P23" s="358">
        <v>0</v>
      </c>
      <c r="Q23" s="358">
        <v>0</v>
      </c>
      <c r="R23" s="358">
        <f t="shared" si="2"/>
        <v>0</v>
      </c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17" t="s">
        <v>597</v>
      </c>
      <c r="B24" s="117"/>
      <c r="C24" s="117"/>
      <c r="D24" s="360">
        <f t="shared" ref="D24:Q24" si="3">SUM(D12:D23)</f>
        <v>1</v>
      </c>
      <c r="E24" s="360">
        <f t="shared" si="3"/>
        <v>0</v>
      </c>
      <c r="F24" s="360">
        <f t="shared" si="3"/>
        <v>0</v>
      </c>
      <c r="G24" s="360">
        <f t="shared" si="3"/>
        <v>0</v>
      </c>
      <c r="H24" s="360">
        <f t="shared" si="3"/>
        <v>0</v>
      </c>
      <c r="I24" s="360">
        <f t="shared" si="3"/>
        <v>4</v>
      </c>
      <c r="J24" s="360">
        <f t="shared" si="3"/>
        <v>0</v>
      </c>
      <c r="K24" s="360">
        <f t="shared" si="3"/>
        <v>1</v>
      </c>
      <c r="L24" s="360">
        <f t="shared" si="3"/>
        <v>0</v>
      </c>
      <c r="M24" s="360">
        <f t="shared" si="3"/>
        <v>1</v>
      </c>
      <c r="N24" s="360">
        <f t="shared" si="3"/>
        <v>4</v>
      </c>
      <c r="O24" s="360">
        <f t="shared" si="3"/>
        <v>0</v>
      </c>
      <c r="P24" s="360">
        <f t="shared" si="3"/>
        <v>1</v>
      </c>
      <c r="Q24" s="360">
        <f t="shared" si="3"/>
        <v>0</v>
      </c>
      <c r="R24" s="358">
        <v>1</v>
      </c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739" t="s">
        <v>858</v>
      </c>
      <c r="B25" s="739"/>
      <c r="C25" s="739"/>
      <c r="D25" s="107">
        <v>0</v>
      </c>
      <c r="E25" s="361"/>
      <c r="F25" s="107">
        <v>0</v>
      </c>
      <c r="G25" s="107" t="s">
        <v>845</v>
      </c>
      <c r="H25" s="107">
        <v>0</v>
      </c>
      <c r="I25" s="107">
        <v>0</v>
      </c>
      <c r="J25" s="361"/>
      <c r="K25" s="107">
        <v>1</v>
      </c>
      <c r="L25" s="107" t="s">
        <v>845</v>
      </c>
      <c r="M25" s="107">
        <v>0</v>
      </c>
      <c r="N25" s="107">
        <v>0</v>
      </c>
      <c r="O25" s="361"/>
      <c r="P25" s="107">
        <v>1</v>
      </c>
      <c r="Q25" s="107" t="s">
        <v>845</v>
      </c>
      <c r="R25" s="348">
        <f>R24/'21'!$L$24*1000</f>
        <v>2.3923444976076556</v>
      </c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650" t="s">
        <v>1356</v>
      </c>
      <c r="B27" s="121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21" t="s">
        <v>859</v>
      </c>
      <c r="B28" s="121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21"/>
      <c r="B29" s="121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282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8">
    <mergeCell ref="K9:M9"/>
    <mergeCell ref="N9:N10"/>
    <mergeCell ref="O9:O10"/>
    <mergeCell ref="P9:R9"/>
    <mergeCell ref="A25:C25"/>
    <mergeCell ref="A3:R3"/>
    <mergeCell ref="A7:A10"/>
    <mergeCell ref="B7:B10"/>
    <mergeCell ref="C7:C10"/>
    <mergeCell ref="D7:R7"/>
    <mergeCell ref="D8:H8"/>
    <mergeCell ref="I8:M8"/>
    <mergeCell ref="N8:R8"/>
    <mergeCell ref="D9:D10"/>
    <mergeCell ref="E9:E10"/>
    <mergeCell ref="F9:H9"/>
    <mergeCell ref="I9:I10"/>
    <mergeCell ref="J9:J10"/>
  </mergeCells>
  <printOptions horizontalCentered="1"/>
  <pageMargins left="0.74791666666666701" right="0.74791666666666701" top="0.98402777777777795" bottom="0.98402777777777795" header="0.51180555555555496" footer="0.51180555555555496"/>
  <pageSetup paperSize="9" firstPageNumber="0" orientation="landscape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O25" sqref="O25"/>
    </sheetView>
  </sheetViews>
  <sheetFormatPr defaultColWidth="14.42578125" defaultRowHeight="15" x14ac:dyDescent="0.25"/>
  <cols>
    <col min="1" max="1" width="5.42578125" customWidth="1"/>
    <col min="2" max="2" width="13.85546875" customWidth="1"/>
    <col min="3" max="3" width="20.140625" customWidth="1"/>
    <col min="4" max="4" width="13.7109375" customWidth="1"/>
    <col min="5" max="5" width="8.85546875" customWidth="1"/>
    <col min="6" max="6" width="12.85546875" customWidth="1"/>
    <col min="7" max="7" width="7.28515625" customWidth="1"/>
    <col min="8" max="8" width="11.42578125" customWidth="1"/>
    <col min="9" max="9" width="9.42578125" customWidth="1"/>
    <col min="10" max="10" width="16.7109375" customWidth="1"/>
    <col min="11" max="11" width="9.42578125" customWidth="1"/>
    <col min="12" max="12" width="10.42578125" customWidth="1"/>
    <col min="13" max="13" width="11" customWidth="1"/>
    <col min="14" max="14" width="6.28515625" customWidth="1"/>
    <col min="15" max="15" width="11.28515625" customWidth="1"/>
    <col min="16" max="16" width="11.140625" customWidth="1"/>
    <col min="17" max="17" width="10.42578125" customWidth="1"/>
    <col min="18" max="18" width="9" customWidth="1"/>
    <col min="19" max="19" width="9.85546875" customWidth="1"/>
    <col min="20" max="20" width="9" customWidth="1"/>
    <col min="21" max="26" width="21.85546875" customWidth="1"/>
  </cols>
  <sheetData>
    <row r="1" spans="1:26" ht="15.75" x14ac:dyDescent="0.25">
      <c r="A1" s="102" t="s">
        <v>860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 t="s">
        <v>395</v>
      </c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6.5" x14ac:dyDescent="0.25">
      <c r="A3" s="727" t="s">
        <v>861</v>
      </c>
      <c r="B3" s="727"/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727"/>
      <c r="O3" s="727"/>
      <c r="P3" s="727"/>
      <c r="Q3" s="727"/>
      <c r="R3" s="727"/>
      <c r="S3" s="727"/>
      <c r="T3" s="727"/>
      <c r="U3" s="243"/>
      <c r="V3" s="243"/>
      <c r="W3" s="243"/>
      <c r="X3" s="243"/>
      <c r="Y3" s="243"/>
      <c r="Z3" s="243"/>
    </row>
    <row r="4" spans="1:26" ht="16.5" x14ac:dyDescent="0.25">
      <c r="A4" s="234"/>
      <c r="B4" s="234"/>
      <c r="C4" s="234"/>
      <c r="D4" s="234"/>
      <c r="E4" s="234"/>
      <c r="F4" s="234"/>
      <c r="G4" s="234"/>
      <c r="H4" s="122" t="str">
        <f>'1'!E5</f>
        <v>KABUPATEN/KOTA</v>
      </c>
      <c r="I4" s="101" t="str">
        <f>'1'!$F$5</f>
        <v>KARANGANYAR</v>
      </c>
      <c r="J4" s="234"/>
      <c r="K4" s="233"/>
      <c r="L4" s="233"/>
      <c r="M4" s="234"/>
      <c r="N4" s="234"/>
      <c r="O4" s="232"/>
      <c r="P4" s="232"/>
      <c r="Q4" s="232"/>
      <c r="R4" s="232"/>
      <c r="S4" s="232"/>
      <c r="T4" s="234"/>
      <c r="U4" s="243"/>
      <c r="V4" s="243"/>
      <c r="W4" s="243"/>
      <c r="X4" s="243"/>
      <c r="Y4" s="243"/>
      <c r="Z4" s="243"/>
    </row>
    <row r="5" spans="1:26" ht="16.5" x14ac:dyDescent="0.25">
      <c r="A5" s="234"/>
      <c r="B5" s="234"/>
      <c r="C5" s="234"/>
      <c r="D5" s="233"/>
      <c r="E5" s="233"/>
      <c r="F5" s="234"/>
      <c r="G5" s="234"/>
      <c r="H5" s="122" t="str">
        <f>'1'!E6</f>
        <v>TAHUN</v>
      </c>
      <c r="I5" s="101">
        <f>'1'!$F$6</f>
        <v>2024</v>
      </c>
      <c r="J5" s="234"/>
      <c r="K5" s="233"/>
      <c r="L5" s="233"/>
      <c r="M5" s="234"/>
      <c r="N5" s="234"/>
      <c r="O5" s="232"/>
      <c r="P5" s="232"/>
      <c r="Q5" s="232"/>
      <c r="R5" s="232"/>
      <c r="S5" s="232"/>
      <c r="T5" s="234"/>
      <c r="U5" s="243"/>
      <c r="V5" s="243"/>
      <c r="W5" s="243"/>
      <c r="X5" s="243"/>
      <c r="Y5" s="243"/>
      <c r="Z5" s="243"/>
    </row>
    <row r="6" spans="1:26" x14ac:dyDescent="0.25">
      <c r="A6" s="103"/>
      <c r="B6" s="103"/>
      <c r="C6" s="103"/>
      <c r="D6" s="103"/>
      <c r="E6" s="103"/>
      <c r="F6" s="103"/>
      <c r="G6" s="167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.75" x14ac:dyDescent="0.25">
      <c r="A7" s="757" t="s">
        <v>4</v>
      </c>
      <c r="B7" s="757" t="s">
        <v>502</v>
      </c>
      <c r="C7" s="757" t="str">
        <f>'12'!C7</f>
        <v>DESA</v>
      </c>
      <c r="D7" s="706" t="s">
        <v>862</v>
      </c>
      <c r="E7" s="706"/>
      <c r="F7" s="706"/>
      <c r="G7" s="706"/>
      <c r="H7" s="706"/>
      <c r="I7" s="706"/>
      <c r="J7" s="706"/>
      <c r="K7" s="706"/>
      <c r="L7" s="706" t="s">
        <v>863</v>
      </c>
      <c r="M7" s="706"/>
      <c r="N7" s="706"/>
      <c r="O7" s="706"/>
      <c r="P7" s="706"/>
      <c r="Q7" s="706"/>
      <c r="R7" s="706"/>
      <c r="S7" s="706"/>
      <c r="T7" s="706"/>
      <c r="U7" s="103"/>
      <c r="V7" s="103"/>
      <c r="W7" s="103"/>
      <c r="X7" s="103"/>
      <c r="Y7" s="103"/>
      <c r="Z7" s="103"/>
    </row>
    <row r="8" spans="1:26" ht="15" customHeight="1" x14ac:dyDescent="0.25">
      <c r="A8" s="757"/>
      <c r="B8" s="757"/>
      <c r="C8" s="757"/>
      <c r="D8" s="756" t="s">
        <v>864</v>
      </c>
      <c r="E8" s="756" t="s">
        <v>841</v>
      </c>
      <c r="F8" s="756" t="s">
        <v>842</v>
      </c>
      <c r="G8" s="756" t="s">
        <v>723</v>
      </c>
      <c r="H8" s="756" t="s">
        <v>843</v>
      </c>
      <c r="I8" s="756" t="s">
        <v>727</v>
      </c>
      <c r="J8" s="756" t="s">
        <v>865</v>
      </c>
      <c r="K8" s="756" t="s">
        <v>729</v>
      </c>
      <c r="L8" s="758" t="s">
        <v>866</v>
      </c>
      <c r="M8" s="758" t="s">
        <v>867</v>
      </c>
      <c r="N8" s="758" t="s">
        <v>868</v>
      </c>
      <c r="O8" s="756" t="s">
        <v>869</v>
      </c>
      <c r="P8" s="756" t="s">
        <v>870</v>
      </c>
      <c r="Q8" s="756" t="s">
        <v>871</v>
      </c>
      <c r="R8" s="758" t="s">
        <v>872</v>
      </c>
      <c r="S8" s="756" t="s">
        <v>873</v>
      </c>
      <c r="T8" s="758" t="s">
        <v>729</v>
      </c>
      <c r="U8" s="103"/>
      <c r="V8" s="103"/>
      <c r="W8" s="103"/>
      <c r="X8" s="103"/>
      <c r="Y8" s="103"/>
      <c r="Z8" s="103"/>
    </row>
    <row r="9" spans="1:26" x14ac:dyDescent="0.25">
      <c r="A9" s="757"/>
      <c r="B9" s="757"/>
      <c r="C9" s="757"/>
      <c r="D9" s="757"/>
      <c r="E9" s="757"/>
      <c r="F9" s="757"/>
      <c r="G9" s="757"/>
      <c r="H9" s="757"/>
      <c r="I9" s="757"/>
      <c r="J9" s="757"/>
      <c r="K9" s="757"/>
      <c r="L9" s="757"/>
      <c r="M9" s="757"/>
      <c r="N9" s="757"/>
      <c r="O9" s="757"/>
      <c r="P9" s="757"/>
      <c r="Q9" s="757"/>
      <c r="R9" s="757"/>
      <c r="S9" s="757"/>
      <c r="T9" s="757"/>
      <c r="U9" s="103"/>
      <c r="V9" s="103"/>
      <c r="W9" s="103"/>
      <c r="X9" s="103"/>
      <c r="Y9" s="103"/>
      <c r="Z9" s="103"/>
    </row>
    <row r="10" spans="1:26" ht="11.25" customHeight="1" x14ac:dyDescent="0.25">
      <c r="A10" s="757"/>
      <c r="B10" s="757"/>
      <c r="C10" s="757"/>
      <c r="D10" s="757"/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103"/>
      <c r="V10" s="103"/>
      <c r="W10" s="103"/>
      <c r="X10" s="103"/>
      <c r="Y10" s="103"/>
      <c r="Z10" s="103"/>
    </row>
    <row r="11" spans="1:26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09">
        <v>12</v>
      </c>
      <c r="M11" s="109">
        <v>13</v>
      </c>
      <c r="N11" s="109">
        <v>14</v>
      </c>
      <c r="O11" s="109">
        <v>15</v>
      </c>
      <c r="P11" s="109">
        <v>16</v>
      </c>
      <c r="Q11" s="109">
        <v>17</v>
      </c>
      <c r="R11" s="109">
        <v>18</v>
      </c>
      <c r="S11" s="109">
        <v>19</v>
      </c>
      <c r="T11" s="109">
        <v>20</v>
      </c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1</v>
      </c>
      <c r="B12" s="150" t="s">
        <v>504</v>
      </c>
      <c r="C12" s="150" t="str">
        <f>'29'!C11</f>
        <v>PASEBAN</v>
      </c>
      <c r="D12" s="358">
        <v>1</v>
      </c>
      <c r="E12" s="151">
        <v>0</v>
      </c>
      <c r="F12" s="151">
        <v>0</v>
      </c>
      <c r="G12" s="151">
        <v>0</v>
      </c>
      <c r="H12" s="151">
        <v>0</v>
      </c>
      <c r="I12" s="151">
        <v>0</v>
      </c>
      <c r="J12" s="151">
        <v>0</v>
      </c>
      <c r="K12" s="151">
        <v>0</v>
      </c>
      <c r="L12" s="151">
        <v>0</v>
      </c>
      <c r="M12" s="151">
        <v>0</v>
      </c>
      <c r="N12" s="151">
        <v>0</v>
      </c>
      <c r="O12" s="151">
        <v>0</v>
      </c>
      <c r="P12" s="151">
        <v>0</v>
      </c>
      <c r="Q12" s="151">
        <v>0</v>
      </c>
      <c r="R12" s="151">
        <v>0</v>
      </c>
      <c r="S12" s="151">
        <v>0</v>
      </c>
      <c r="T12" s="151">
        <v>0</v>
      </c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2</v>
      </c>
      <c r="B13" s="150"/>
      <c r="C13" s="150" t="str">
        <f>'29'!C12</f>
        <v>LEMAHBANG</v>
      </c>
      <c r="D13" s="358"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51">
        <v>0</v>
      </c>
      <c r="O13" s="151">
        <v>0</v>
      </c>
      <c r="P13" s="151">
        <v>0</v>
      </c>
      <c r="Q13" s="151">
        <v>0</v>
      </c>
      <c r="R13" s="151">
        <v>0</v>
      </c>
      <c r="S13" s="151">
        <v>0</v>
      </c>
      <c r="T13" s="151">
        <v>0</v>
      </c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3</v>
      </c>
      <c r="B14" s="150"/>
      <c r="C14" s="150" t="str">
        <f>'29'!C13</f>
        <v>KARANGBANGUN</v>
      </c>
      <c r="D14" s="358">
        <v>0</v>
      </c>
      <c r="E14" s="151">
        <v>0</v>
      </c>
      <c r="F14" s="151">
        <v>0</v>
      </c>
      <c r="G14" s="151">
        <v>0</v>
      </c>
      <c r="H14" s="151">
        <v>0</v>
      </c>
      <c r="I14" s="151">
        <v>0</v>
      </c>
      <c r="J14" s="151">
        <v>0</v>
      </c>
      <c r="K14" s="151">
        <v>0</v>
      </c>
      <c r="L14" s="151">
        <v>0</v>
      </c>
      <c r="M14" s="151">
        <v>0</v>
      </c>
      <c r="N14" s="151">
        <v>0</v>
      </c>
      <c r="O14" s="151">
        <v>0</v>
      </c>
      <c r="P14" s="151">
        <v>0</v>
      </c>
      <c r="Q14" s="151">
        <v>0</v>
      </c>
      <c r="R14" s="151">
        <v>0</v>
      </c>
      <c r="S14" s="151">
        <v>0</v>
      </c>
      <c r="T14" s="151">
        <v>0</v>
      </c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4</v>
      </c>
      <c r="B15" s="150"/>
      <c r="C15" s="150" t="str">
        <f>'29'!C14</f>
        <v>PLOSO</v>
      </c>
      <c r="D15" s="358">
        <v>0</v>
      </c>
      <c r="E15" s="151">
        <v>0</v>
      </c>
      <c r="F15" s="151">
        <v>0</v>
      </c>
      <c r="G15" s="151">
        <v>0</v>
      </c>
      <c r="H15" s="151">
        <v>0</v>
      </c>
      <c r="I15" s="151">
        <v>0</v>
      </c>
      <c r="J15" s="151">
        <v>0</v>
      </c>
      <c r="K15" s="151">
        <v>0</v>
      </c>
      <c r="L15" s="151">
        <v>0</v>
      </c>
      <c r="M15" s="151">
        <v>0</v>
      </c>
      <c r="N15" s="151">
        <v>0</v>
      </c>
      <c r="O15" s="151">
        <v>0</v>
      </c>
      <c r="P15" s="151">
        <v>0</v>
      </c>
      <c r="Q15" s="151">
        <v>0</v>
      </c>
      <c r="R15" s="151">
        <v>0</v>
      </c>
      <c r="S15" s="151">
        <v>0</v>
      </c>
      <c r="T15" s="151">
        <v>0</v>
      </c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5</v>
      </c>
      <c r="B16" s="150"/>
      <c r="C16" s="150" t="str">
        <f>'29'!C15</f>
        <v>GIRIWONDO</v>
      </c>
      <c r="D16" s="358">
        <v>0</v>
      </c>
      <c r="E16" s="151">
        <v>0</v>
      </c>
      <c r="F16" s="151">
        <v>0</v>
      </c>
      <c r="G16" s="151">
        <v>1</v>
      </c>
      <c r="H16" s="151">
        <v>0</v>
      </c>
      <c r="I16" s="151">
        <v>0</v>
      </c>
      <c r="J16" s="151">
        <v>0</v>
      </c>
      <c r="K16" s="151">
        <v>0</v>
      </c>
      <c r="L16" s="151">
        <v>0</v>
      </c>
      <c r="M16" s="151">
        <v>0</v>
      </c>
      <c r="N16" s="151">
        <v>0</v>
      </c>
      <c r="O16" s="151">
        <v>0</v>
      </c>
      <c r="P16" s="151">
        <v>0</v>
      </c>
      <c r="Q16" s="151">
        <v>0</v>
      </c>
      <c r="R16" s="151">
        <v>0</v>
      </c>
      <c r="S16" s="151">
        <v>0</v>
      </c>
      <c r="T16" s="151">
        <v>0</v>
      </c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6</v>
      </c>
      <c r="B17" s="150"/>
      <c r="C17" s="150" t="str">
        <f>'29'!C16</f>
        <v>KADIPIRO</v>
      </c>
      <c r="D17" s="358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1</v>
      </c>
      <c r="K17" s="151">
        <v>0</v>
      </c>
      <c r="L17" s="151">
        <v>0</v>
      </c>
      <c r="M17" s="151">
        <v>0</v>
      </c>
      <c r="N17" s="151">
        <v>0</v>
      </c>
      <c r="O17" s="151">
        <v>0</v>
      </c>
      <c r="P17" s="151">
        <v>0</v>
      </c>
      <c r="Q17" s="151">
        <v>0</v>
      </c>
      <c r="R17" s="151">
        <v>0</v>
      </c>
      <c r="S17" s="151">
        <v>0</v>
      </c>
      <c r="T17" s="151">
        <v>0</v>
      </c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7</v>
      </c>
      <c r="B18" s="150"/>
      <c r="C18" s="150" t="str">
        <f>'29'!C17</f>
        <v>JUMANTORO</v>
      </c>
      <c r="D18" s="358">
        <v>0</v>
      </c>
      <c r="E18" s="151">
        <v>0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51">
        <v>0</v>
      </c>
      <c r="O18" s="151">
        <v>0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8</v>
      </c>
      <c r="B19" s="150"/>
      <c r="C19" s="150" t="str">
        <f>'29'!C18</f>
        <v>KEDAWUNG</v>
      </c>
      <c r="D19" s="358"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51">
        <v>0</v>
      </c>
      <c r="O19" s="151">
        <v>0</v>
      </c>
      <c r="P19" s="151">
        <v>0</v>
      </c>
      <c r="Q19" s="151">
        <v>0</v>
      </c>
      <c r="R19" s="151">
        <v>0</v>
      </c>
      <c r="S19" s="151">
        <v>0</v>
      </c>
      <c r="T19" s="151">
        <v>0</v>
      </c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9</v>
      </c>
      <c r="B20" s="150"/>
      <c r="C20" s="150" t="str">
        <f>'29'!C19</f>
        <v>BAKALAN</v>
      </c>
      <c r="D20" s="358">
        <v>0</v>
      </c>
      <c r="E20" s="151">
        <v>0</v>
      </c>
      <c r="F20" s="151">
        <v>0</v>
      </c>
      <c r="G20" s="151">
        <v>0</v>
      </c>
      <c r="H20" s="151">
        <v>1</v>
      </c>
      <c r="I20" s="151">
        <v>0</v>
      </c>
      <c r="J20" s="151">
        <v>0</v>
      </c>
      <c r="K20" s="151">
        <v>0</v>
      </c>
      <c r="L20" s="151">
        <v>0</v>
      </c>
      <c r="M20" s="151">
        <v>0</v>
      </c>
      <c r="N20" s="151">
        <v>0</v>
      </c>
      <c r="O20" s="151">
        <v>0</v>
      </c>
      <c r="P20" s="151">
        <v>0</v>
      </c>
      <c r="Q20" s="151">
        <v>0</v>
      </c>
      <c r="R20" s="151">
        <v>0</v>
      </c>
      <c r="S20" s="151">
        <v>0</v>
      </c>
      <c r="T20" s="151">
        <v>1</v>
      </c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10</v>
      </c>
      <c r="B21" s="150"/>
      <c r="C21" s="150" t="str">
        <f>'29'!C20</f>
        <v>JUMAPOLO</v>
      </c>
      <c r="D21" s="358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1</v>
      </c>
      <c r="K21" s="151">
        <v>0</v>
      </c>
      <c r="L21" s="151">
        <v>0</v>
      </c>
      <c r="M21" s="151">
        <v>0</v>
      </c>
      <c r="N21" s="151">
        <v>0</v>
      </c>
      <c r="O21" s="151">
        <v>0</v>
      </c>
      <c r="P21" s="151">
        <v>0</v>
      </c>
      <c r="Q21" s="151">
        <v>0</v>
      </c>
      <c r="R21" s="151">
        <v>0</v>
      </c>
      <c r="S21" s="151">
        <v>0</v>
      </c>
      <c r="T21" s="151">
        <v>0</v>
      </c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11</v>
      </c>
      <c r="B22" s="150"/>
      <c r="C22" s="150" t="str">
        <f>'29'!C21</f>
        <v>KWANGSAN</v>
      </c>
      <c r="D22" s="358"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0</v>
      </c>
      <c r="J22" s="151">
        <v>0</v>
      </c>
      <c r="K22" s="151">
        <v>0</v>
      </c>
      <c r="L22" s="151">
        <v>0</v>
      </c>
      <c r="M22" s="151">
        <v>0</v>
      </c>
      <c r="N22" s="151">
        <v>0</v>
      </c>
      <c r="O22" s="151">
        <v>0</v>
      </c>
      <c r="P22" s="151">
        <v>0</v>
      </c>
      <c r="Q22" s="151">
        <v>0</v>
      </c>
      <c r="R22" s="151">
        <v>0</v>
      </c>
      <c r="S22" s="151">
        <v>0</v>
      </c>
      <c r="T22" s="151">
        <v>0</v>
      </c>
      <c r="U22" s="103"/>
      <c r="V22" s="103"/>
      <c r="W22" s="103"/>
      <c r="X22" s="103"/>
      <c r="Y22" s="103"/>
      <c r="Z22" s="103"/>
    </row>
    <row r="23" spans="1:26" ht="19.5" customHeight="1" x14ac:dyDescent="0.25">
      <c r="A23" s="111">
        <v>12</v>
      </c>
      <c r="B23" s="150"/>
      <c r="C23" s="150" t="str">
        <f>'29'!C22</f>
        <v>JATIREJO</v>
      </c>
      <c r="D23" s="358">
        <v>0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51">
        <v>0</v>
      </c>
      <c r="O23" s="151">
        <v>0</v>
      </c>
      <c r="P23" s="151">
        <v>0</v>
      </c>
      <c r="Q23" s="151">
        <v>0</v>
      </c>
      <c r="R23" s="151">
        <v>0</v>
      </c>
      <c r="S23" s="151">
        <v>0</v>
      </c>
      <c r="T23" s="151">
        <v>0</v>
      </c>
      <c r="U23" s="103"/>
      <c r="V23" s="103"/>
      <c r="W23" s="103"/>
      <c r="X23" s="103"/>
      <c r="Y23" s="103"/>
      <c r="Z23" s="103"/>
    </row>
    <row r="24" spans="1:26" ht="19.5" customHeight="1" x14ac:dyDescent="0.25">
      <c r="A24" s="116" t="s">
        <v>597</v>
      </c>
      <c r="B24" s="116"/>
      <c r="C24" s="116"/>
      <c r="D24" s="256">
        <f t="shared" ref="D24:L24" si="0">SUM(D12:D23)</f>
        <v>1</v>
      </c>
      <c r="E24" s="256">
        <f t="shared" si="0"/>
        <v>0</v>
      </c>
      <c r="F24" s="256">
        <f t="shared" si="0"/>
        <v>0</v>
      </c>
      <c r="G24" s="256">
        <f t="shared" si="0"/>
        <v>1</v>
      </c>
      <c r="H24" s="256">
        <f t="shared" si="0"/>
        <v>1</v>
      </c>
      <c r="I24" s="256">
        <f t="shared" si="0"/>
        <v>0</v>
      </c>
      <c r="J24" s="256">
        <f t="shared" si="0"/>
        <v>2</v>
      </c>
      <c r="K24" s="256">
        <f t="shared" si="0"/>
        <v>0</v>
      </c>
      <c r="L24" s="256">
        <f t="shared" si="0"/>
        <v>0</v>
      </c>
      <c r="M24" s="256">
        <v>0</v>
      </c>
      <c r="N24" s="256">
        <f t="shared" ref="N24:T24" si="1">SUM(N12:N23)</f>
        <v>0</v>
      </c>
      <c r="O24" s="256">
        <f t="shared" si="1"/>
        <v>0</v>
      </c>
      <c r="P24" s="256">
        <f t="shared" si="1"/>
        <v>0</v>
      </c>
      <c r="Q24" s="256">
        <f t="shared" si="1"/>
        <v>0</v>
      </c>
      <c r="R24" s="256">
        <f t="shared" si="1"/>
        <v>0</v>
      </c>
      <c r="S24" s="256">
        <f t="shared" si="1"/>
        <v>0</v>
      </c>
      <c r="T24" s="256">
        <f t="shared" si="1"/>
        <v>1</v>
      </c>
      <c r="U24" s="103"/>
      <c r="V24" s="103"/>
      <c r="W24" s="103"/>
      <c r="X24" s="103"/>
      <c r="Y24" s="103"/>
      <c r="Z24" s="103"/>
    </row>
    <row r="25" spans="1:26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650" t="s">
        <v>1356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23">
    <mergeCell ref="A3:T3"/>
    <mergeCell ref="A7:A10"/>
    <mergeCell ref="B7:B10"/>
    <mergeCell ref="C7:C10"/>
    <mergeCell ref="D7:K7"/>
    <mergeCell ref="L7:T7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M8:M10"/>
    <mergeCell ref="S8:S10"/>
    <mergeCell ref="T8:T10"/>
    <mergeCell ref="N8:N10"/>
    <mergeCell ref="O8:O10"/>
    <mergeCell ref="P8:P10"/>
    <mergeCell ref="Q8:Q10"/>
    <mergeCell ref="R8:R10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F30" sqref="F30"/>
    </sheetView>
  </sheetViews>
  <sheetFormatPr defaultColWidth="14.42578125" defaultRowHeight="15" x14ac:dyDescent="0.25"/>
  <cols>
    <col min="1" max="1" width="5.5703125" customWidth="1"/>
    <col min="2" max="2" width="18.5703125" customWidth="1"/>
    <col min="3" max="3" width="16.28515625" customWidth="1"/>
    <col min="4" max="4" width="7" customWidth="1"/>
    <col min="5" max="5" width="10.85546875" customWidth="1"/>
    <col min="6" max="6" width="11.85546875" customWidth="1"/>
    <col min="7" max="7" width="12.7109375" customWidth="1"/>
    <col min="8" max="8" width="6.140625" customWidth="1"/>
    <col min="9" max="9" width="10.140625" customWidth="1"/>
    <col min="10" max="10" width="12.85546875" customWidth="1"/>
    <col min="11" max="11" width="13.5703125" customWidth="1"/>
    <col min="12" max="13" width="9.5703125" customWidth="1"/>
    <col min="14" max="14" width="10" customWidth="1"/>
    <col min="15" max="26" width="12.5703125" customWidth="1"/>
  </cols>
  <sheetData>
    <row r="1" spans="1:26" ht="15.75" x14ac:dyDescent="0.25">
      <c r="A1" s="102" t="s">
        <v>874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875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634"/>
      <c r="E4" s="122" t="str">
        <f>'1'!$E$5</f>
        <v>KABUPATEN/KOTA</v>
      </c>
      <c r="F4" s="101" t="str">
        <f>'1'!$F$5</f>
        <v>KARANGANYAR</v>
      </c>
      <c r="G4" s="102"/>
      <c r="H4" s="102"/>
      <c r="I4" s="102"/>
      <c r="J4" s="102"/>
      <c r="K4" s="102"/>
      <c r="L4" s="102"/>
      <c r="M4" s="102"/>
      <c r="N4" s="102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'1'!$E$6</f>
        <v>TAHUN</v>
      </c>
      <c r="F5" s="101">
        <f>'1'!$F$6</f>
        <v>2024</v>
      </c>
      <c r="G5" s="102"/>
      <c r="H5" s="102"/>
      <c r="I5" s="102"/>
      <c r="J5" s="102"/>
      <c r="K5" s="102"/>
      <c r="L5" s="102"/>
      <c r="M5" s="102"/>
      <c r="N5" s="102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x14ac:dyDescent="0.25">
      <c r="A7" s="708" t="s">
        <v>4</v>
      </c>
      <c r="B7" s="759" t="s">
        <v>502</v>
      </c>
      <c r="C7" s="759" t="str">
        <f>'12'!C7</f>
        <v>DESA</v>
      </c>
      <c r="D7" s="759" t="s">
        <v>876</v>
      </c>
      <c r="E7" s="759"/>
      <c r="F7" s="759"/>
      <c r="G7" s="759"/>
      <c r="H7" s="759"/>
      <c r="I7" s="759"/>
      <c r="J7" s="759"/>
      <c r="K7" s="759"/>
      <c r="L7" s="759"/>
      <c r="M7" s="759"/>
      <c r="N7" s="759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08"/>
      <c r="B8" s="759"/>
      <c r="C8" s="759"/>
      <c r="D8" s="760" t="s">
        <v>868</v>
      </c>
      <c r="E8" s="761" t="s">
        <v>873</v>
      </c>
      <c r="F8" s="761" t="s">
        <v>867</v>
      </c>
      <c r="G8" s="761" t="s">
        <v>869</v>
      </c>
      <c r="H8" s="761" t="s">
        <v>877</v>
      </c>
      <c r="I8" s="761" t="s">
        <v>872</v>
      </c>
      <c r="J8" s="761" t="s">
        <v>878</v>
      </c>
      <c r="K8" s="761" t="s">
        <v>879</v>
      </c>
      <c r="L8" s="761" t="s">
        <v>880</v>
      </c>
      <c r="M8" s="761" t="s">
        <v>727</v>
      </c>
      <c r="N8" s="761" t="s">
        <v>729</v>
      </c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" customHeight="1" x14ac:dyDescent="0.25">
      <c r="A9" s="708"/>
      <c r="B9" s="759"/>
      <c r="C9" s="759"/>
      <c r="D9" s="759"/>
      <c r="E9" s="759"/>
      <c r="F9" s="759"/>
      <c r="G9" s="759"/>
      <c r="H9" s="759"/>
      <c r="I9" s="759"/>
      <c r="J9" s="759"/>
      <c r="K9" s="759"/>
      <c r="L9" s="759"/>
      <c r="M9" s="759"/>
      <c r="N9" s="759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21.75" customHeight="1" x14ac:dyDescent="0.25">
      <c r="A10" s="708"/>
      <c r="B10" s="759"/>
      <c r="C10" s="759"/>
      <c r="D10" s="760"/>
      <c r="E10" s="760"/>
      <c r="F10" s="760"/>
      <c r="G10" s="760"/>
      <c r="H10" s="760"/>
      <c r="I10" s="760"/>
      <c r="J10" s="760"/>
      <c r="K10" s="760"/>
      <c r="L10" s="760"/>
      <c r="M10" s="760"/>
      <c r="N10" s="760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09">
        <v>2</v>
      </c>
      <c r="C11" s="221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221">
        <v>13</v>
      </c>
      <c r="N11" s="221">
        <v>14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1</v>
      </c>
      <c r="B12" s="362" t="s">
        <v>504</v>
      </c>
      <c r="C12" s="150" t="str">
        <f>'29'!C11</f>
        <v>PASEBAN</v>
      </c>
      <c r="D12" s="155">
        <v>0</v>
      </c>
      <c r="E12" s="155">
        <v>0</v>
      </c>
      <c r="F12" s="155">
        <v>0</v>
      </c>
      <c r="G12" s="155">
        <v>0</v>
      </c>
      <c r="H12" s="155">
        <v>0</v>
      </c>
      <c r="I12" s="155">
        <v>0</v>
      </c>
      <c r="J12" s="155">
        <v>0</v>
      </c>
      <c r="K12" s="155">
        <v>0</v>
      </c>
      <c r="L12" s="155">
        <v>0</v>
      </c>
      <c r="M12" s="155">
        <v>0</v>
      </c>
      <c r="N12" s="155">
        <v>0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2</v>
      </c>
      <c r="B13" s="362"/>
      <c r="C13" s="150" t="str">
        <f>'29'!C12</f>
        <v>LEMAHBANG</v>
      </c>
      <c r="D13" s="155">
        <v>0</v>
      </c>
      <c r="E13" s="155">
        <v>0</v>
      </c>
      <c r="F13" s="155">
        <v>0</v>
      </c>
      <c r="G13" s="155">
        <v>0</v>
      </c>
      <c r="H13" s="155">
        <v>0</v>
      </c>
      <c r="I13" s="155">
        <v>0</v>
      </c>
      <c r="J13" s="155">
        <v>0</v>
      </c>
      <c r="K13" s="155">
        <v>0</v>
      </c>
      <c r="L13" s="155">
        <v>0</v>
      </c>
      <c r="M13" s="155">
        <v>0</v>
      </c>
      <c r="N13" s="155">
        <v>0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3</v>
      </c>
      <c r="B14" s="362"/>
      <c r="C14" s="150" t="str">
        <f>'29'!C13</f>
        <v>KARANGBANGUN</v>
      </c>
      <c r="D14" s="155">
        <v>0</v>
      </c>
      <c r="E14" s="155">
        <v>0</v>
      </c>
      <c r="F14" s="155">
        <v>0</v>
      </c>
      <c r="G14" s="155">
        <v>0</v>
      </c>
      <c r="H14" s="155">
        <v>0</v>
      </c>
      <c r="I14" s="155">
        <v>0</v>
      </c>
      <c r="J14" s="155">
        <v>0</v>
      </c>
      <c r="K14" s="155">
        <v>0</v>
      </c>
      <c r="L14" s="155">
        <v>0</v>
      </c>
      <c r="M14" s="155">
        <v>0</v>
      </c>
      <c r="N14" s="155">
        <v>0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4</v>
      </c>
      <c r="B15" s="362"/>
      <c r="C15" s="150" t="str">
        <f>'29'!C14</f>
        <v>PLOSO</v>
      </c>
      <c r="D15" s="155">
        <v>0</v>
      </c>
      <c r="E15" s="155">
        <v>0</v>
      </c>
      <c r="F15" s="155">
        <v>0</v>
      </c>
      <c r="G15" s="155">
        <v>0</v>
      </c>
      <c r="H15" s="155">
        <v>0</v>
      </c>
      <c r="I15" s="155">
        <v>0</v>
      </c>
      <c r="J15" s="155">
        <v>0</v>
      </c>
      <c r="K15" s="155">
        <v>0</v>
      </c>
      <c r="L15" s="155">
        <v>0</v>
      </c>
      <c r="M15" s="155">
        <v>0</v>
      </c>
      <c r="N15" s="155">
        <v>0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5</v>
      </c>
      <c r="B16" s="362"/>
      <c r="C16" s="150" t="str">
        <f>'29'!C15</f>
        <v>GIRIWONDO</v>
      </c>
      <c r="D16" s="155">
        <v>0</v>
      </c>
      <c r="E16" s="155">
        <v>0</v>
      </c>
      <c r="F16" s="155">
        <v>0</v>
      </c>
      <c r="G16" s="155">
        <v>0</v>
      </c>
      <c r="H16" s="155">
        <v>0</v>
      </c>
      <c r="I16" s="155">
        <v>0</v>
      </c>
      <c r="J16" s="155">
        <v>0</v>
      </c>
      <c r="K16" s="155">
        <v>0</v>
      </c>
      <c r="L16" s="155">
        <v>0</v>
      </c>
      <c r="M16" s="155">
        <v>0</v>
      </c>
      <c r="N16" s="155">
        <v>0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6</v>
      </c>
      <c r="B17" s="362"/>
      <c r="C17" s="150" t="str">
        <f>'29'!C16</f>
        <v>KADIPIRO</v>
      </c>
      <c r="D17" s="155">
        <v>0</v>
      </c>
      <c r="E17" s="155">
        <v>0</v>
      </c>
      <c r="F17" s="155">
        <v>0</v>
      </c>
      <c r="G17" s="155">
        <v>0</v>
      </c>
      <c r="H17" s="155">
        <v>0</v>
      </c>
      <c r="I17" s="155">
        <v>0</v>
      </c>
      <c r="J17" s="155">
        <v>0</v>
      </c>
      <c r="K17" s="155">
        <v>0</v>
      </c>
      <c r="L17" s="155">
        <v>0</v>
      </c>
      <c r="M17" s="155">
        <v>0</v>
      </c>
      <c r="N17" s="155">
        <v>0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7</v>
      </c>
      <c r="B18" s="362"/>
      <c r="C18" s="150" t="str">
        <f>'29'!C17</f>
        <v>JUMANTORO</v>
      </c>
      <c r="D18" s="155">
        <v>0</v>
      </c>
      <c r="E18" s="155">
        <v>0</v>
      </c>
      <c r="F18" s="155">
        <v>0</v>
      </c>
      <c r="G18" s="155">
        <v>0</v>
      </c>
      <c r="H18" s="155">
        <v>0</v>
      </c>
      <c r="I18" s="155">
        <v>0</v>
      </c>
      <c r="J18" s="155">
        <v>0</v>
      </c>
      <c r="K18" s="155">
        <v>0</v>
      </c>
      <c r="L18" s="155">
        <v>0</v>
      </c>
      <c r="M18" s="155">
        <v>0</v>
      </c>
      <c r="N18" s="155">
        <v>0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8</v>
      </c>
      <c r="B19" s="362"/>
      <c r="C19" s="150" t="str">
        <f>'29'!C18</f>
        <v>KEDAWUNG</v>
      </c>
      <c r="D19" s="155">
        <v>0</v>
      </c>
      <c r="E19" s="155">
        <v>0</v>
      </c>
      <c r="F19" s="155">
        <v>0</v>
      </c>
      <c r="G19" s="155">
        <v>0</v>
      </c>
      <c r="H19" s="155">
        <v>0</v>
      </c>
      <c r="I19" s="155">
        <v>0</v>
      </c>
      <c r="J19" s="155">
        <v>0</v>
      </c>
      <c r="K19" s="155">
        <v>0</v>
      </c>
      <c r="L19" s="155">
        <v>0</v>
      </c>
      <c r="M19" s="155">
        <v>0</v>
      </c>
      <c r="N19" s="155">
        <v>0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9</v>
      </c>
      <c r="B20" s="362"/>
      <c r="C20" s="150" t="str">
        <f>'29'!C19</f>
        <v>BAKALAN</v>
      </c>
      <c r="D20" s="155">
        <v>0</v>
      </c>
      <c r="E20" s="155">
        <v>0</v>
      </c>
      <c r="F20" s="155">
        <v>0</v>
      </c>
      <c r="G20" s="155">
        <v>0</v>
      </c>
      <c r="H20" s="155">
        <v>0</v>
      </c>
      <c r="I20" s="155">
        <v>0</v>
      </c>
      <c r="J20" s="155">
        <v>0</v>
      </c>
      <c r="K20" s="155">
        <v>0</v>
      </c>
      <c r="L20" s="155">
        <v>0</v>
      </c>
      <c r="M20" s="155">
        <v>0</v>
      </c>
      <c r="N20" s="155">
        <v>0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10</v>
      </c>
      <c r="B21" s="362"/>
      <c r="C21" s="150" t="str">
        <f>'29'!C20</f>
        <v>JUMAPOLO</v>
      </c>
      <c r="D21" s="155">
        <v>0</v>
      </c>
      <c r="E21" s="155">
        <v>0</v>
      </c>
      <c r="F21" s="155">
        <v>0</v>
      </c>
      <c r="G21" s="155">
        <v>0</v>
      </c>
      <c r="H21" s="155">
        <v>0</v>
      </c>
      <c r="I21" s="155">
        <v>0</v>
      </c>
      <c r="J21" s="155">
        <v>0</v>
      </c>
      <c r="K21" s="155">
        <v>0</v>
      </c>
      <c r="L21" s="155">
        <v>0</v>
      </c>
      <c r="M21" s="155">
        <v>0</v>
      </c>
      <c r="N21" s="155">
        <v>0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11</v>
      </c>
      <c r="B22" s="362"/>
      <c r="C22" s="150" t="str">
        <f>'29'!C21</f>
        <v>KWANGSAN</v>
      </c>
      <c r="D22" s="155">
        <v>0</v>
      </c>
      <c r="E22" s="155">
        <v>0</v>
      </c>
      <c r="F22" s="155">
        <v>0</v>
      </c>
      <c r="G22" s="155">
        <v>0</v>
      </c>
      <c r="H22" s="155">
        <v>0</v>
      </c>
      <c r="I22" s="155">
        <v>0</v>
      </c>
      <c r="J22" s="155">
        <v>0</v>
      </c>
      <c r="K22" s="155">
        <v>0</v>
      </c>
      <c r="L22" s="155">
        <v>0</v>
      </c>
      <c r="M22" s="155">
        <v>0</v>
      </c>
      <c r="N22" s="155">
        <v>0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11">
        <v>12</v>
      </c>
      <c r="B23" s="362"/>
      <c r="C23" s="150" t="str">
        <f>'29'!C22</f>
        <v>JATIREJO</v>
      </c>
      <c r="D23" s="155">
        <v>0</v>
      </c>
      <c r="E23" s="155">
        <v>0</v>
      </c>
      <c r="F23" s="155">
        <v>0</v>
      </c>
      <c r="G23" s="155">
        <v>0</v>
      </c>
      <c r="H23" s="155">
        <v>0</v>
      </c>
      <c r="I23" s="155">
        <v>0</v>
      </c>
      <c r="J23" s="155">
        <v>0</v>
      </c>
      <c r="K23" s="155">
        <v>0</v>
      </c>
      <c r="L23" s="155">
        <v>0</v>
      </c>
      <c r="M23" s="155">
        <v>0</v>
      </c>
      <c r="N23" s="155">
        <v>0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257" t="s">
        <v>597</v>
      </c>
      <c r="B24" s="257"/>
      <c r="C24" s="257"/>
      <c r="D24" s="363">
        <f t="shared" ref="D24:N24" si="0">SUM(D12:D23)</f>
        <v>0</v>
      </c>
      <c r="E24" s="363">
        <f t="shared" si="0"/>
        <v>0</v>
      </c>
      <c r="F24" s="363">
        <f t="shared" si="0"/>
        <v>0</v>
      </c>
      <c r="G24" s="363">
        <f t="shared" si="0"/>
        <v>0</v>
      </c>
      <c r="H24" s="363">
        <f t="shared" si="0"/>
        <v>0</v>
      </c>
      <c r="I24" s="363">
        <f t="shared" si="0"/>
        <v>0</v>
      </c>
      <c r="J24" s="363">
        <f t="shared" si="0"/>
        <v>0</v>
      </c>
      <c r="K24" s="363">
        <f t="shared" si="0"/>
        <v>0</v>
      </c>
      <c r="L24" s="363">
        <f t="shared" si="0"/>
        <v>0</v>
      </c>
      <c r="M24" s="363">
        <f t="shared" si="0"/>
        <v>0</v>
      </c>
      <c r="N24" s="363">
        <f t="shared" si="0"/>
        <v>0</v>
      </c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650" t="s">
        <v>1356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6">
    <mergeCell ref="A3:N3"/>
    <mergeCell ref="A7:A10"/>
    <mergeCell ref="B7:B10"/>
    <mergeCell ref="C7:C10"/>
    <mergeCell ref="D7:N7"/>
    <mergeCell ref="D8:D10"/>
    <mergeCell ref="E8:E10"/>
    <mergeCell ref="F8:F10"/>
    <mergeCell ref="G8:G10"/>
    <mergeCell ref="H8:H10"/>
    <mergeCell ref="I8:I10"/>
    <mergeCell ref="J8:J10"/>
    <mergeCell ref="K8:K10"/>
    <mergeCell ref="L8:L10"/>
    <mergeCell ref="M8:M10"/>
    <mergeCell ref="N8:N10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G26" sqref="G26"/>
    </sheetView>
  </sheetViews>
  <sheetFormatPr defaultColWidth="14.42578125" defaultRowHeight="15" x14ac:dyDescent="0.25"/>
  <cols>
    <col min="1" max="1" width="5.5703125" customWidth="1"/>
    <col min="2" max="2" width="15.28515625" customWidth="1"/>
    <col min="3" max="3" width="21.28515625" customWidth="1"/>
    <col min="4" max="4" width="7.42578125" customWidth="1"/>
    <col min="5" max="5" width="7.28515625" customWidth="1"/>
    <col min="6" max="6" width="8" customWidth="1"/>
    <col min="7" max="7" width="10.85546875" customWidth="1"/>
    <col min="8" max="8" width="6.7109375" customWidth="1"/>
    <col min="9" max="9" width="10.7109375" customWidth="1"/>
    <col min="10" max="10" width="7.140625" customWidth="1"/>
    <col min="11" max="11" width="10.5703125" customWidth="1"/>
    <col min="12" max="12" width="7.140625" customWidth="1"/>
    <col min="13" max="13" width="10.7109375" customWidth="1"/>
    <col min="14" max="14" width="8.5703125" customWidth="1"/>
    <col min="15" max="15" width="10.7109375" customWidth="1"/>
    <col min="16" max="16" width="6.85546875" customWidth="1"/>
    <col min="17" max="17" width="10.5703125" customWidth="1"/>
    <col min="18" max="18" width="8" customWidth="1"/>
    <col min="19" max="19" width="11" customWidth="1"/>
    <col min="20" max="20" width="8.28515625" customWidth="1"/>
    <col min="21" max="21" width="11" customWidth="1"/>
    <col min="22" max="22" width="8.28515625" customWidth="1"/>
    <col min="23" max="23" width="10.5703125" customWidth="1"/>
    <col min="24" max="24" width="8.28515625" customWidth="1"/>
    <col min="25" max="26" width="9.28515625" customWidth="1"/>
  </cols>
  <sheetData>
    <row r="1" spans="1:26" ht="15.75" x14ac:dyDescent="0.25">
      <c r="A1" s="101" t="s">
        <v>881</v>
      </c>
      <c r="B1" s="103"/>
      <c r="C1" s="103" t="s">
        <v>395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4.25" customHeight="1" x14ac:dyDescent="0.25">
      <c r="A3" s="705" t="s">
        <v>882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243"/>
      <c r="Z3" s="243"/>
    </row>
    <row r="4" spans="1:26" ht="16.5" x14ac:dyDescent="0.25">
      <c r="A4" s="102"/>
      <c r="B4" s="102"/>
      <c r="C4" s="102"/>
      <c r="D4" s="102"/>
      <c r="E4" s="122"/>
      <c r="F4" s="102"/>
      <c r="G4" s="102"/>
      <c r="H4" s="243"/>
      <c r="I4" s="243"/>
      <c r="J4" s="122"/>
      <c r="K4" s="122" t="str">
        <f>'1'!$E$5</f>
        <v>KABUPATEN/KOTA</v>
      </c>
      <c r="L4" s="101" t="str">
        <f>'1'!$F$5</f>
        <v>KARANGANYAR</v>
      </c>
      <c r="M4" s="102"/>
      <c r="N4" s="105"/>
      <c r="O4" s="102"/>
      <c r="P4" s="102"/>
      <c r="Q4" s="105"/>
      <c r="R4" s="105"/>
      <c r="S4" s="234"/>
      <c r="T4" s="233"/>
      <c r="U4" s="234"/>
      <c r="V4" s="234"/>
      <c r="W4" s="233"/>
      <c r="X4" s="233"/>
      <c r="Y4" s="243"/>
      <c r="Z4" s="243"/>
    </row>
    <row r="5" spans="1:26" ht="16.5" x14ac:dyDescent="0.25">
      <c r="A5" s="102"/>
      <c r="B5" s="102"/>
      <c r="C5" s="102"/>
      <c r="D5" s="102"/>
      <c r="E5" s="122"/>
      <c r="F5" s="102"/>
      <c r="G5" s="102"/>
      <c r="H5" s="243"/>
      <c r="I5" s="243"/>
      <c r="J5" s="122"/>
      <c r="K5" s="122" t="str">
        <f>'1'!$E$6</f>
        <v>TAHUN</v>
      </c>
      <c r="L5" s="101">
        <f>'1'!$F$6</f>
        <v>2024</v>
      </c>
      <c r="M5" s="102"/>
      <c r="N5" s="105"/>
      <c r="O5" s="102"/>
      <c r="P5" s="102"/>
      <c r="Q5" s="105"/>
      <c r="R5" s="105"/>
      <c r="S5" s="234"/>
      <c r="T5" s="233"/>
      <c r="U5" s="234"/>
      <c r="V5" s="234"/>
      <c r="W5" s="233"/>
      <c r="X5" s="233"/>
      <c r="Y5" s="243"/>
      <c r="Z5" s="24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708</v>
      </c>
      <c r="E7" s="707"/>
      <c r="F7" s="707"/>
      <c r="G7" s="707" t="s">
        <v>883</v>
      </c>
      <c r="H7" s="707"/>
      <c r="I7" s="707"/>
      <c r="J7" s="707"/>
      <c r="K7" s="707"/>
      <c r="L7" s="707"/>
      <c r="M7" s="707" t="s">
        <v>884</v>
      </c>
      <c r="N7" s="707"/>
      <c r="O7" s="707"/>
      <c r="P7" s="707"/>
      <c r="Q7" s="707"/>
      <c r="R7" s="707"/>
      <c r="S7" s="707" t="s">
        <v>885</v>
      </c>
      <c r="T7" s="707"/>
      <c r="U7" s="707"/>
      <c r="V7" s="707"/>
      <c r="W7" s="707"/>
      <c r="X7" s="707"/>
      <c r="Y7" s="103"/>
      <c r="Z7" s="103"/>
    </row>
    <row r="8" spans="1:26" ht="21.75" customHeight="1" x14ac:dyDescent="0.25">
      <c r="A8" s="706"/>
      <c r="B8" s="706"/>
      <c r="C8" s="706"/>
      <c r="D8" s="707"/>
      <c r="E8" s="707"/>
      <c r="F8" s="707"/>
      <c r="G8" s="707" t="s">
        <v>8</v>
      </c>
      <c r="H8" s="707"/>
      <c r="I8" s="707" t="s">
        <v>9</v>
      </c>
      <c r="J8" s="707"/>
      <c r="K8" s="707" t="s">
        <v>10</v>
      </c>
      <c r="L8" s="707"/>
      <c r="M8" s="707" t="s">
        <v>8</v>
      </c>
      <c r="N8" s="707"/>
      <c r="O8" s="707" t="s">
        <v>9</v>
      </c>
      <c r="P8" s="707"/>
      <c r="Q8" s="707" t="s">
        <v>10</v>
      </c>
      <c r="R8" s="707"/>
      <c r="S8" s="707" t="s">
        <v>8</v>
      </c>
      <c r="T8" s="707"/>
      <c r="U8" s="707" t="s">
        <v>9</v>
      </c>
      <c r="V8" s="707"/>
      <c r="W8" s="707" t="s">
        <v>10</v>
      </c>
      <c r="X8" s="707"/>
      <c r="Y8" s="103"/>
      <c r="Z8" s="103"/>
    </row>
    <row r="9" spans="1:26" ht="19.5" customHeight="1" x14ac:dyDescent="0.25">
      <c r="A9" s="706"/>
      <c r="B9" s="706"/>
      <c r="C9" s="706"/>
      <c r="D9" s="658" t="s">
        <v>8</v>
      </c>
      <c r="E9" s="658" t="s">
        <v>9</v>
      </c>
      <c r="F9" s="658" t="s">
        <v>10</v>
      </c>
      <c r="G9" s="659" t="s">
        <v>326</v>
      </c>
      <c r="H9" s="659" t="s">
        <v>29</v>
      </c>
      <c r="I9" s="659" t="s">
        <v>326</v>
      </c>
      <c r="J9" s="659" t="s">
        <v>29</v>
      </c>
      <c r="K9" s="659" t="s">
        <v>326</v>
      </c>
      <c r="L9" s="659" t="s">
        <v>29</v>
      </c>
      <c r="M9" s="659" t="s">
        <v>326</v>
      </c>
      <c r="N9" s="659" t="s">
        <v>29</v>
      </c>
      <c r="O9" s="659" t="s">
        <v>326</v>
      </c>
      <c r="P9" s="659" t="s">
        <v>29</v>
      </c>
      <c r="Q9" s="659" t="s">
        <v>326</v>
      </c>
      <c r="R9" s="659" t="s">
        <v>29</v>
      </c>
      <c r="S9" s="659" t="s">
        <v>326</v>
      </c>
      <c r="T9" s="659" t="s">
        <v>29</v>
      </c>
      <c r="U9" s="659" t="s">
        <v>326</v>
      </c>
      <c r="V9" s="659" t="s">
        <v>29</v>
      </c>
      <c r="W9" s="659" t="s">
        <v>326</v>
      </c>
      <c r="X9" s="659" t="s">
        <v>29</v>
      </c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09">
        <v>17</v>
      </c>
      <c r="R10" s="109">
        <v>18</v>
      </c>
      <c r="S10" s="109">
        <v>19</v>
      </c>
      <c r="T10" s="109">
        <v>20</v>
      </c>
      <c r="U10" s="109">
        <v>21</v>
      </c>
      <c r="V10" s="109">
        <v>22</v>
      </c>
      <c r="W10" s="109">
        <v>23</v>
      </c>
      <c r="X10" s="109">
        <v>24</v>
      </c>
      <c r="Y10" s="103"/>
      <c r="Z10" s="103"/>
    </row>
    <row r="11" spans="1:26" ht="19.5" customHeight="1" x14ac:dyDescent="0.25">
      <c r="A11" s="111">
        <v>1</v>
      </c>
      <c r="B11" s="150" t="s">
        <v>504</v>
      </c>
      <c r="C11" s="150" t="str">
        <f>'29'!C11</f>
        <v>PASEBAN</v>
      </c>
      <c r="D11" s="325">
        <v>19</v>
      </c>
      <c r="E11" s="325">
        <v>14</v>
      </c>
      <c r="F11" s="364">
        <f t="shared" ref="F11:F22" si="0">SUM(D11:E11)</f>
        <v>33</v>
      </c>
      <c r="G11" s="364">
        <f t="shared" ref="G11:G22" si="1">D11</f>
        <v>19</v>
      </c>
      <c r="H11" s="364">
        <f t="shared" ref="H11:H23" si="2">G11/D11*100</f>
        <v>100</v>
      </c>
      <c r="I11" s="364">
        <f t="shared" ref="I11:I22" si="3">E11</f>
        <v>14</v>
      </c>
      <c r="J11" s="364">
        <f t="shared" ref="J11:J23" si="4">G11/D11*100</f>
        <v>100</v>
      </c>
      <c r="K11" s="364">
        <f t="shared" ref="K11:K23" si="5">SUM(G11+I11)</f>
        <v>33</v>
      </c>
      <c r="L11" s="364">
        <f t="shared" ref="L11:L23" si="6">K11/F11*100</f>
        <v>100</v>
      </c>
      <c r="M11" s="365">
        <v>1</v>
      </c>
      <c r="N11" s="366">
        <f t="shared" ref="N11:N23" si="7">M11/G11*100</f>
        <v>5.2631578947368416</v>
      </c>
      <c r="O11" s="365">
        <v>2</v>
      </c>
      <c r="P11" s="366">
        <f t="shared" ref="P11:P23" si="8">(O11/G11)*100</f>
        <v>10.526315789473683</v>
      </c>
      <c r="Q11" s="364">
        <f t="shared" ref="Q11:Q23" si="9">SUM(M11+O11)</f>
        <v>3</v>
      </c>
      <c r="R11" s="366">
        <f t="shared" ref="R11:R23" si="10">Q11/K11*100</f>
        <v>9.0909090909090917</v>
      </c>
      <c r="S11" s="358">
        <v>0</v>
      </c>
      <c r="T11" s="366">
        <f t="shared" ref="T11:T23" si="11">S11/D11*100</f>
        <v>0</v>
      </c>
      <c r="U11" s="358">
        <v>1</v>
      </c>
      <c r="V11" s="366">
        <f t="shared" ref="V11:V23" si="12">U11/D11*100</f>
        <v>5.2631578947368416</v>
      </c>
      <c r="W11" s="364">
        <f t="shared" ref="W11:W23" si="13">SUM(S11+U11)</f>
        <v>1</v>
      </c>
      <c r="X11" s="366">
        <f t="shared" ref="X11:X23" si="14">W11/F11*100</f>
        <v>3.0303030303030303</v>
      </c>
      <c r="Y11" s="103"/>
      <c r="Z11" s="103"/>
    </row>
    <row r="12" spans="1:26" ht="19.5" customHeight="1" x14ac:dyDescent="0.25">
      <c r="A12" s="111">
        <v>2</v>
      </c>
      <c r="B12" s="150"/>
      <c r="C12" s="150" t="str">
        <f>'29'!C12</f>
        <v>LEMAHBANG</v>
      </c>
      <c r="D12" s="325">
        <v>15</v>
      </c>
      <c r="E12" s="325">
        <v>14</v>
      </c>
      <c r="F12" s="364">
        <f t="shared" si="0"/>
        <v>29</v>
      </c>
      <c r="G12" s="364">
        <f t="shared" si="1"/>
        <v>15</v>
      </c>
      <c r="H12" s="364">
        <f t="shared" si="2"/>
        <v>100</v>
      </c>
      <c r="I12" s="364">
        <f t="shared" si="3"/>
        <v>14</v>
      </c>
      <c r="J12" s="364">
        <f t="shared" si="4"/>
        <v>100</v>
      </c>
      <c r="K12" s="364">
        <f t="shared" si="5"/>
        <v>29</v>
      </c>
      <c r="L12" s="364">
        <f t="shared" si="6"/>
        <v>100</v>
      </c>
      <c r="M12" s="365">
        <v>2</v>
      </c>
      <c r="N12" s="366">
        <f t="shared" si="7"/>
        <v>13.333333333333334</v>
      </c>
      <c r="O12" s="365">
        <v>1</v>
      </c>
      <c r="P12" s="366">
        <f t="shared" si="8"/>
        <v>6.666666666666667</v>
      </c>
      <c r="Q12" s="364">
        <f t="shared" si="9"/>
        <v>3</v>
      </c>
      <c r="R12" s="366">
        <f t="shared" si="10"/>
        <v>10.344827586206897</v>
      </c>
      <c r="S12" s="358">
        <v>1</v>
      </c>
      <c r="T12" s="366">
        <f t="shared" si="11"/>
        <v>6.666666666666667</v>
      </c>
      <c r="U12" s="358">
        <v>0</v>
      </c>
      <c r="V12" s="366">
        <f t="shared" si="12"/>
        <v>0</v>
      </c>
      <c r="W12" s="364">
        <f t="shared" si="13"/>
        <v>1</v>
      </c>
      <c r="X12" s="366">
        <f t="shared" si="14"/>
        <v>3.4482758620689653</v>
      </c>
      <c r="Y12" s="103"/>
      <c r="Z12" s="103"/>
    </row>
    <row r="13" spans="1:26" ht="19.5" customHeight="1" x14ac:dyDescent="0.25">
      <c r="A13" s="111">
        <v>3</v>
      </c>
      <c r="B13" s="150"/>
      <c r="C13" s="150" t="str">
        <f>'29'!C13</f>
        <v>KARANGBANGUN</v>
      </c>
      <c r="D13" s="325">
        <v>18</v>
      </c>
      <c r="E13" s="325">
        <v>19</v>
      </c>
      <c r="F13" s="364">
        <f t="shared" si="0"/>
        <v>37</v>
      </c>
      <c r="G13" s="364">
        <f t="shared" si="1"/>
        <v>18</v>
      </c>
      <c r="H13" s="364">
        <f t="shared" si="2"/>
        <v>100</v>
      </c>
      <c r="I13" s="364">
        <f t="shared" si="3"/>
        <v>19</v>
      </c>
      <c r="J13" s="364">
        <f t="shared" si="4"/>
        <v>100</v>
      </c>
      <c r="K13" s="364">
        <f t="shared" si="5"/>
        <v>37</v>
      </c>
      <c r="L13" s="364">
        <f t="shared" si="6"/>
        <v>100</v>
      </c>
      <c r="M13" s="365">
        <v>2</v>
      </c>
      <c r="N13" s="366">
        <f t="shared" si="7"/>
        <v>11.111111111111111</v>
      </c>
      <c r="O13" s="365">
        <v>1</v>
      </c>
      <c r="P13" s="366">
        <f t="shared" si="8"/>
        <v>5.5555555555555554</v>
      </c>
      <c r="Q13" s="364">
        <f t="shared" si="9"/>
        <v>3</v>
      </c>
      <c r="R13" s="366">
        <f t="shared" si="10"/>
        <v>8.1081081081081088</v>
      </c>
      <c r="S13" s="358">
        <v>0</v>
      </c>
      <c r="T13" s="366">
        <f t="shared" si="11"/>
        <v>0</v>
      </c>
      <c r="U13" s="358">
        <v>0</v>
      </c>
      <c r="V13" s="366">
        <f t="shared" si="12"/>
        <v>0</v>
      </c>
      <c r="W13" s="364">
        <f t="shared" si="13"/>
        <v>0</v>
      </c>
      <c r="X13" s="366">
        <f t="shared" si="14"/>
        <v>0</v>
      </c>
      <c r="Y13" s="103"/>
      <c r="Z13" s="103"/>
    </row>
    <row r="14" spans="1:26" ht="19.5" customHeight="1" x14ac:dyDescent="0.25">
      <c r="A14" s="111">
        <v>4</v>
      </c>
      <c r="B14" s="150"/>
      <c r="C14" s="150" t="str">
        <f>'29'!C14</f>
        <v>PLOSO</v>
      </c>
      <c r="D14" s="325">
        <v>16</v>
      </c>
      <c r="E14" s="325">
        <v>16</v>
      </c>
      <c r="F14" s="364">
        <f t="shared" si="0"/>
        <v>32</v>
      </c>
      <c r="G14" s="364">
        <f t="shared" si="1"/>
        <v>16</v>
      </c>
      <c r="H14" s="364">
        <f t="shared" si="2"/>
        <v>100</v>
      </c>
      <c r="I14" s="364">
        <f t="shared" si="3"/>
        <v>16</v>
      </c>
      <c r="J14" s="364">
        <f t="shared" si="4"/>
        <v>100</v>
      </c>
      <c r="K14" s="364">
        <f t="shared" si="5"/>
        <v>32</v>
      </c>
      <c r="L14" s="364">
        <f t="shared" si="6"/>
        <v>100</v>
      </c>
      <c r="M14" s="365">
        <v>0</v>
      </c>
      <c r="N14" s="366">
        <f t="shared" si="7"/>
        <v>0</v>
      </c>
      <c r="O14" s="365">
        <v>0</v>
      </c>
      <c r="P14" s="366">
        <f t="shared" si="8"/>
        <v>0</v>
      </c>
      <c r="Q14" s="364">
        <f t="shared" si="9"/>
        <v>0</v>
      </c>
      <c r="R14" s="366">
        <f t="shared" si="10"/>
        <v>0</v>
      </c>
      <c r="S14" s="358">
        <v>0</v>
      </c>
      <c r="T14" s="366">
        <f t="shared" si="11"/>
        <v>0</v>
      </c>
      <c r="U14" s="358">
        <v>0</v>
      </c>
      <c r="V14" s="366">
        <f t="shared" si="12"/>
        <v>0</v>
      </c>
      <c r="W14" s="364">
        <f t="shared" si="13"/>
        <v>0</v>
      </c>
      <c r="X14" s="366">
        <f t="shared" si="14"/>
        <v>0</v>
      </c>
      <c r="Y14" s="103"/>
      <c r="Z14" s="103"/>
    </row>
    <row r="15" spans="1:26" ht="19.5" customHeight="1" x14ac:dyDescent="0.25">
      <c r="A15" s="111">
        <v>5</v>
      </c>
      <c r="B15" s="150"/>
      <c r="C15" s="150" t="str">
        <f>'29'!C15</f>
        <v>GIRIWONDO</v>
      </c>
      <c r="D15" s="325">
        <v>14</v>
      </c>
      <c r="E15" s="325">
        <v>15</v>
      </c>
      <c r="F15" s="364">
        <f t="shared" si="0"/>
        <v>29</v>
      </c>
      <c r="G15" s="364">
        <f t="shared" si="1"/>
        <v>14</v>
      </c>
      <c r="H15" s="364">
        <f t="shared" si="2"/>
        <v>100</v>
      </c>
      <c r="I15" s="364">
        <f t="shared" si="3"/>
        <v>15</v>
      </c>
      <c r="J15" s="364">
        <f t="shared" si="4"/>
        <v>100</v>
      </c>
      <c r="K15" s="364">
        <f t="shared" si="5"/>
        <v>29</v>
      </c>
      <c r="L15" s="364">
        <f t="shared" si="6"/>
        <v>100</v>
      </c>
      <c r="M15" s="365">
        <v>4</v>
      </c>
      <c r="N15" s="366">
        <f t="shared" si="7"/>
        <v>28.571428571428569</v>
      </c>
      <c r="O15" s="365">
        <v>0</v>
      </c>
      <c r="P15" s="366">
        <f t="shared" si="8"/>
        <v>0</v>
      </c>
      <c r="Q15" s="364">
        <f t="shared" si="9"/>
        <v>4</v>
      </c>
      <c r="R15" s="366">
        <f t="shared" si="10"/>
        <v>13.793103448275861</v>
      </c>
      <c r="S15" s="358">
        <v>2</v>
      </c>
      <c r="T15" s="366">
        <f t="shared" si="11"/>
        <v>14.285714285714285</v>
      </c>
      <c r="U15" s="358">
        <v>0</v>
      </c>
      <c r="V15" s="366">
        <f t="shared" si="12"/>
        <v>0</v>
      </c>
      <c r="W15" s="364">
        <f t="shared" si="13"/>
        <v>2</v>
      </c>
      <c r="X15" s="366">
        <f t="shared" si="14"/>
        <v>6.8965517241379306</v>
      </c>
      <c r="Y15" s="103"/>
      <c r="Z15" s="103"/>
    </row>
    <row r="16" spans="1:26" ht="19.5" customHeight="1" x14ac:dyDescent="0.25">
      <c r="A16" s="111">
        <v>6</v>
      </c>
      <c r="B16" s="150"/>
      <c r="C16" s="150" t="str">
        <f>'29'!C16</f>
        <v>KADIPIRO</v>
      </c>
      <c r="D16" s="325">
        <v>16</v>
      </c>
      <c r="E16" s="325">
        <v>16</v>
      </c>
      <c r="F16" s="364">
        <f t="shared" si="0"/>
        <v>32</v>
      </c>
      <c r="G16" s="364">
        <f t="shared" si="1"/>
        <v>16</v>
      </c>
      <c r="H16" s="364">
        <f t="shared" si="2"/>
        <v>100</v>
      </c>
      <c r="I16" s="364">
        <f t="shared" si="3"/>
        <v>16</v>
      </c>
      <c r="J16" s="364">
        <f t="shared" si="4"/>
        <v>100</v>
      </c>
      <c r="K16" s="364">
        <f t="shared" si="5"/>
        <v>32</v>
      </c>
      <c r="L16" s="364">
        <f t="shared" si="6"/>
        <v>100</v>
      </c>
      <c r="M16" s="365">
        <v>0</v>
      </c>
      <c r="N16" s="366">
        <f t="shared" si="7"/>
        <v>0</v>
      </c>
      <c r="O16" s="365">
        <v>0</v>
      </c>
      <c r="P16" s="366">
        <f t="shared" si="8"/>
        <v>0</v>
      </c>
      <c r="Q16" s="364">
        <f t="shared" si="9"/>
        <v>0</v>
      </c>
      <c r="R16" s="366">
        <f t="shared" si="10"/>
        <v>0</v>
      </c>
      <c r="S16" s="358">
        <v>0</v>
      </c>
      <c r="T16" s="366">
        <f t="shared" si="11"/>
        <v>0</v>
      </c>
      <c r="U16" s="358">
        <v>0</v>
      </c>
      <c r="V16" s="366">
        <f t="shared" si="12"/>
        <v>0</v>
      </c>
      <c r="W16" s="364">
        <f t="shared" si="13"/>
        <v>0</v>
      </c>
      <c r="X16" s="366">
        <f t="shared" si="14"/>
        <v>0</v>
      </c>
      <c r="Y16" s="103"/>
      <c r="Z16" s="103"/>
    </row>
    <row r="17" spans="1:26" ht="19.5" customHeight="1" x14ac:dyDescent="0.25">
      <c r="A17" s="111">
        <v>7</v>
      </c>
      <c r="B17" s="150"/>
      <c r="C17" s="150" t="str">
        <f>'29'!C17</f>
        <v>JUMANTORO</v>
      </c>
      <c r="D17" s="325">
        <v>26</v>
      </c>
      <c r="E17" s="325">
        <v>18</v>
      </c>
      <c r="F17" s="364">
        <f t="shared" si="0"/>
        <v>44</v>
      </c>
      <c r="G17" s="364">
        <f t="shared" si="1"/>
        <v>26</v>
      </c>
      <c r="H17" s="364">
        <f t="shared" si="2"/>
        <v>100</v>
      </c>
      <c r="I17" s="364">
        <f t="shared" si="3"/>
        <v>18</v>
      </c>
      <c r="J17" s="364">
        <f t="shared" si="4"/>
        <v>100</v>
      </c>
      <c r="K17" s="364">
        <f t="shared" si="5"/>
        <v>44</v>
      </c>
      <c r="L17" s="364">
        <f t="shared" si="6"/>
        <v>100</v>
      </c>
      <c r="M17" s="365">
        <v>2</v>
      </c>
      <c r="N17" s="366">
        <f t="shared" si="7"/>
        <v>7.6923076923076925</v>
      </c>
      <c r="O17" s="365">
        <v>1</v>
      </c>
      <c r="P17" s="366">
        <f t="shared" si="8"/>
        <v>3.8461538461538463</v>
      </c>
      <c r="Q17" s="364">
        <f t="shared" si="9"/>
        <v>3</v>
      </c>
      <c r="R17" s="366">
        <f t="shared" si="10"/>
        <v>6.8181818181818175</v>
      </c>
      <c r="S17" s="358">
        <v>0</v>
      </c>
      <c r="T17" s="366">
        <f t="shared" si="11"/>
        <v>0</v>
      </c>
      <c r="U17" s="358">
        <v>0</v>
      </c>
      <c r="V17" s="366">
        <f t="shared" si="12"/>
        <v>0</v>
      </c>
      <c r="W17" s="364">
        <f t="shared" si="13"/>
        <v>0</v>
      </c>
      <c r="X17" s="366">
        <f t="shared" si="14"/>
        <v>0</v>
      </c>
      <c r="Y17" s="103"/>
      <c r="Z17" s="103"/>
    </row>
    <row r="18" spans="1:26" ht="19.5" customHeight="1" x14ac:dyDescent="0.25">
      <c r="A18" s="111">
        <v>8</v>
      </c>
      <c r="B18" s="150"/>
      <c r="C18" s="150" t="str">
        <f>'29'!C18</f>
        <v>KEDAWUNG</v>
      </c>
      <c r="D18" s="325">
        <v>17</v>
      </c>
      <c r="E18" s="325">
        <v>8</v>
      </c>
      <c r="F18" s="364">
        <f t="shared" si="0"/>
        <v>25</v>
      </c>
      <c r="G18" s="364">
        <f t="shared" si="1"/>
        <v>17</v>
      </c>
      <c r="H18" s="364">
        <f t="shared" si="2"/>
        <v>100</v>
      </c>
      <c r="I18" s="364">
        <f t="shared" si="3"/>
        <v>8</v>
      </c>
      <c r="J18" s="364">
        <f t="shared" si="4"/>
        <v>100</v>
      </c>
      <c r="K18" s="364">
        <f t="shared" si="5"/>
        <v>25</v>
      </c>
      <c r="L18" s="364">
        <f t="shared" si="6"/>
        <v>100</v>
      </c>
      <c r="M18" s="365">
        <v>2</v>
      </c>
      <c r="N18" s="366">
        <f t="shared" si="7"/>
        <v>11.76470588235294</v>
      </c>
      <c r="O18" s="365">
        <v>0</v>
      </c>
      <c r="P18" s="366">
        <f t="shared" si="8"/>
        <v>0</v>
      </c>
      <c r="Q18" s="364">
        <f t="shared" si="9"/>
        <v>2</v>
      </c>
      <c r="R18" s="366">
        <f t="shared" si="10"/>
        <v>8</v>
      </c>
      <c r="S18" s="358">
        <v>0</v>
      </c>
      <c r="T18" s="366">
        <f t="shared" si="11"/>
        <v>0</v>
      </c>
      <c r="U18" s="358">
        <v>0</v>
      </c>
      <c r="V18" s="366">
        <f t="shared" si="12"/>
        <v>0</v>
      </c>
      <c r="W18" s="364">
        <f t="shared" si="13"/>
        <v>0</v>
      </c>
      <c r="X18" s="366">
        <f t="shared" si="14"/>
        <v>0</v>
      </c>
      <c r="Y18" s="103"/>
      <c r="Z18" s="103"/>
    </row>
    <row r="19" spans="1:26" ht="19.5" customHeight="1" x14ac:dyDescent="0.25">
      <c r="A19" s="111">
        <v>9</v>
      </c>
      <c r="B19" s="150"/>
      <c r="C19" s="150" t="str">
        <f>'29'!C19</f>
        <v>BAKALAN</v>
      </c>
      <c r="D19" s="325">
        <v>15</v>
      </c>
      <c r="E19" s="325">
        <v>12</v>
      </c>
      <c r="F19" s="364">
        <f t="shared" si="0"/>
        <v>27</v>
      </c>
      <c r="G19" s="364">
        <f t="shared" si="1"/>
        <v>15</v>
      </c>
      <c r="H19" s="364">
        <f t="shared" si="2"/>
        <v>100</v>
      </c>
      <c r="I19" s="364">
        <f t="shared" si="3"/>
        <v>12</v>
      </c>
      <c r="J19" s="364">
        <f t="shared" si="4"/>
        <v>100</v>
      </c>
      <c r="K19" s="364">
        <f t="shared" si="5"/>
        <v>27</v>
      </c>
      <c r="L19" s="364">
        <f t="shared" si="6"/>
        <v>100</v>
      </c>
      <c r="M19" s="365">
        <v>1</v>
      </c>
      <c r="N19" s="366">
        <f t="shared" si="7"/>
        <v>6.666666666666667</v>
      </c>
      <c r="O19" s="365">
        <v>0</v>
      </c>
      <c r="P19" s="366">
        <f t="shared" si="8"/>
        <v>0</v>
      </c>
      <c r="Q19" s="364">
        <f t="shared" si="9"/>
        <v>1</v>
      </c>
      <c r="R19" s="366">
        <f t="shared" si="10"/>
        <v>3.7037037037037033</v>
      </c>
      <c r="S19" s="358">
        <v>0</v>
      </c>
      <c r="T19" s="366">
        <f t="shared" si="11"/>
        <v>0</v>
      </c>
      <c r="U19" s="358">
        <v>0</v>
      </c>
      <c r="V19" s="366">
        <f t="shared" si="12"/>
        <v>0</v>
      </c>
      <c r="W19" s="364">
        <f t="shared" si="13"/>
        <v>0</v>
      </c>
      <c r="X19" s="366">
        <f t="shared" si="14"/>
        <v>0</v>
      </c>
      <c r="Y19" s="103"/>
      <c r="Z19" s="103"/>
    </row>
    <row r="20" spans="1:26" ht="19.5" customHeight="1" x14ac:dyDescent="0.25">
      <c r="A20" s="111">
        <v>10</v>
      </c>
      <c r="B20" s="150"/>
      <c r="C20" s="150" t="str">
        <f>'29'!C20</f>
        <v>JUMAPOLO</v>
      </c>
      <c r="D20" s="325">
        <v>23</v>
      </c>
      <c r="E20" s="325">
        <v>25</v>
      </c>
      <c r="F20" s="364">
        <f t="shared" si="0"/>
        <v>48</v>
      </c>
      <c r="G20" s="364">
        <f t="shared" si="1"/>
        <v>23</v>
      </c>
      <c r="H20" s="364">
        <f t="shared" si="2"/>
        <v>100</v>
      </c>
      <c r="I20" s="364">
        <f t="shared" si="3"/>
        <v>25</v>
      </c>
      <c r="J20" s="364">
        <f t="shared" si="4"/>
        <v>100</v>
      </c>
      <c r="K20" s="364">
        <f t="shared" si="5"/>
        <v>48</v>
      </c>
      <c r="L20" s="364">
        <f t="shared" si="6"/>
        <v>100</v>
      </c>
      <c r="M20" s="365">
        <v>0</v>
      </c>
      <c r="N20" s="366">
        <f t="shared" si="7"/>
        <v>0</v>
      </c>
      <c r="O20" s="365">
        <v>1</v>
      </c>
      <c r="P20" s="366">
        <f t="shared" si="8"/>
        <v>4.3478260869565215</v>
      </c>
      <c r="Q20" s="364">
        <f t="shared" si="9"/>
        <v>1</v>
      </c>
      <c r="R20" s="366">
        <f t="shared" si="10"/>
        <v>2.083333333333333</v>
      </c>
      <c r="S20" s="358">
        <v>0</v>
      </c>
      <c r="T20" s="366">
        <f t="shared" si="11"/>
        <v>0</v>
      </c>
      <c r="U20" s="358">
        <v>1</v>
      </c>
      <c r="V20" s="366">
        <f t="shared" si="12"/>
        <v>4.3478260869565215</v>
      </c>
      <c r="W20" s="364">
        <f t="shared" si="13"/>
        <v>1</v>
      </c>
      <c r="X20" s="366">
        <f t="shared" si="14"/>
        <v>2.083333333333333</v>
      </c>
      <c r="Y20" s="103"/>
      <c r="Z20" s="103"/>
    </row>
    <row r="21" spans="1:26" ht="19.5" customHeight="1" x14ac:dyDescent="0.25">
      <c r="A21" s="111">
        <v>11</v>
      </c>
      <c r="B21" s="150"/>
      <c r="C21" s="150" t="str">
        <f>'29'!C21</f>
        <v>KWANGSAN</v>
      </c>
      <c r="D21" s="325">
        <v>11</v>
      </c>
      <c r="E21" s="325">
        <v>27</v>
      </c>
      <c r="F21" s="364">
        <f t="shared" si="0"/>
        <v>38</v>
      </c>
      <c r="G21" s="364">
        <f t="shared" si="1"/>
        <v>11</v>
      </c>
      <c r="H21" s="364">
        <f t="shared" si="2"/>
        <v>100</v>
      </c>
      <c r="I21" s="364">
        <f t="shared" si="3"/>
        <v>27</v>
      </c>
      <c r="J21" s="364">
        <f t="shared" si="4"/>
        <v>100</v>
      </c>
      <c r="K21" s="364">
        <f t="shared" si="5"/>
        <v>38</v>
      </c>
      <c r="L21" s="364">
        <f t="shared" si="6"/>
        <v>100</v>
      </c>
      <c r="M21" s="365">
        <v>1</v>
      </c>
      <c r="N21" s="366">
        <f t="shared" si="7"/>
        <v>9.0909090909090917</v>
      </c>
      <c r="O21" s="365">
        <v>2</v>
      </c>
      <c r="P21" s="366">
        <f t="shared" si="8"/>
        <v>18.181818181818183</v>
      </c>
      <c r="Q21" s="364">
        <f t="shared" si="9"/>
        <v>3</v>
      </c>
      <c r="R21" s="366">
        <f t="shared" si="10"/>
        <v>7.8947368421052628</v>
      </c>
      <c r="S21" s="358">
        <v>0</v>
      </c>
      <c r="T21" s="366">
        <f t="shared" si="11"/>
        <v>0</v>
      </c>
      <c r="U21" s="358">
        <v>2</v>
      </c>
      <c r="V21" s="366">
        <f t="shared" si="12"/>
        <v>18.181818181818183</v>
      </c>
      <c r="W21" s="364">
        <f t="shared" si="13"/>
        <v>2</v>
      </c>
      <c r="X21" s="366">
        <f t="shared" si="14"/>
        <v>5.2631578947368416</v>
      </c>
      <c r="Y21" s="103"/>
      <c r="Z21" s="103"/>
    </row>
    <row r="22" spans="1:26" ht="19.5" customHeight="1" x14ac:dyDescent="0.25">
      <c r="A22" s="111">
        <v>12</v>
      </c>
      <c r="B22" s="150"/>
      <c r="C22" s="150" t="str">
        <f>'29'!C22</f>
        <v>JATIREJO</v>
      </c>
      <c r="D22" s="325">
        <v>18</v>
      </c>
      <c r="E22" s="325">
        <v>20</v>
      </c>
      <c r="F22" s="364">
        <f t="shared" si="0"/>
        <v>38</v>
      </c>
      <c r="G22" s="364">
        <f t="shared" si="1"/>
        <v>18</v>
      </c>
      <c r="H22" s="364">
        <f t="shared" si="2"/>
        <v>100</v>
      </c>
      <c r="I22" s="364">
        <f t="shared" si="3"/>
        <v>20</v>
      </c>
      <c r="J22" s="364">
        <f t="shared" si="4"/>
        <v>100</v>
      </c>
      <c r="K22" s="364">
        <f t="shared" si="5"/>
        <v>38</v>
      </c>
      <c r="L22" s="364">
        <f t="shared" si="6"/>
        <v>100</v>
      </c>
      <c r="M22" s="365">
        <v>0</v>
      </c>
      <c r="N22" s="366">
        <f t="shared" si="7"/>
        <v>0</v>
      </c>
      <c r="O22" s="365">
        <v>1</v>
      </c>
      <c r="P22" s="366">
        <f t="shared" si="8"/>
        <v>5.5555555555555554</v>
      </c>
      <c r="Q22" s="364">
        <f t="shared" si="9"/>
        <v>1</v>
      </c>
      <c r="R22" s="366">
        <f t="shared" si="10"/>
        <v>2.6315789473684208</v>
      </c>
      <c r="S22" s="358">
        <v>0</v>
      </c>
      <c r="T22" s="366">
        <f t="shared" si="11"/>
        <v>0</v>
      </c>
      <c r="U22" s="358">
        <v>1</v>
      </c>
      <c r="V22" s="366">
        <f t="shared" si="12"/>
        <v>5.5555555555555554</v>
      </c>
      <c r="W22" s="364">
        <f t="shared" si="13"/>
        <v>1</v>
      </c>
      <c r="X22" s="366">
        <f t="shared" si="14"/>
        <v>2.6315789473684208</v>
      </c>
      <c r="Y22" s="103"/>
      <c r="Z22" s="103"/>
    </row>
    <row r="23" spans="1:26" ht="19.5" customHeight="1" x14ac:dyDescent="0.25">
      <c r="A23" s="116" t="s">
        <v>597</v>
      </c>
      <c r="B23" s="116"/>
      <c r="C23" s="116"/>
      <c r="D23" s="134">
        <f>SUM(D11:D22)</f>
        <v>208</v>
      </c>
      <c r="E23" s="134">
        <f>SUM(E11:E22)</f>
        <v>204</v>
      </c>
      <c r="F23" s="134">
        <f>SUM(F11:F22)</f>
        <v>412</v>
      </c>
      <c r="G23" s="134">
        <f>SUM(G11:G22)</f>
        <v>208</v>
      </c>
      <c r="H23" s="367">
        <f t="shared" si="2"/>
        <v>100</v>
      </c>
      <c r="I23" s="134">
        <f>SUM(I11:I22)</f>
        <v>204</v>
      </c>
      <c r="J23" s="367">
        <f t="shared" si="4"/>
        <v>100</v>
      </c>
      <c r="K23" s="368">
        <f t="shared" si="5"/>
        <v>412</v>
      </c>
      <c r="L23" s="119">
        <f t="shared" si="6"/>
        <v>100</v>
      </c>
      <c r="M23" s="134">
        <f>SUM(M11:M22)</f>
        <v>15</v>
      </c>
      <c r="N23" s="369">
        <f t="shared" si="7"/>
        <v>7.2115384615384608</v>
      </c>
      <c r="O23" s="134">
        <f>SUM(O11:O22)</f>
        <v>9</v>
      </c>
      <c r="P23" s="369">
        <f t="shared" si="8"/>
        <v>4.3269230769230766</v>
      </c>
      <c r="Q23" s="367">
        <f t="shared" si="9"/>
        <v>24</v>
      </c>
      <c r="R23" s="369">
        <f t="shared" si="10"/>
        <v>5.825242718446602</v>
      </c>
      <c r="S23" s="134">
        <f>SUM(S11:S22)</f>
        <v>3</v>
      </c>
      <c r="T23" s="369">
        <f t="shared" si="11"/>
        <v>1.4423076923076923</v>
      </c>
      <c r="U23" s="134">
        <f>SUM(U11:U22)</f>
        <v>5</v>
      </c>
      <c r="V23" s="369">
        <f t="shared" si="12"/>
        <v>2.4038461538461542</v>
      </c>
      <c r="W23" s="367">
        <f t="shared" si="13"/>
        <v>8</v>
      </c>
      <c r="X23" s="369">
        <f t="shared" si="14"/>
        <v>1.9417475728155338</v>
      </c>
      <c r="Y23" s="103"/>
      <c r="Z23" s="103"/>
    </row>
    <row r="24" spans="1:26" ht="19.5" customHeight="1" x14ac:dyDescent="0.25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03"/>
      <c r="Z24" s="103"/>
    </row>
    <row r="25" spans="1:26" ht="19.5" customHeight="1" x14ac:dyDescent="0.25">
      <c r="A25" s="650" t="s">
        <v>1356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229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7">
    <mergeCell ref="A3:X3"/>
    <mergeCell ref="A7:A9"/>
    <mergeCell ref="B7:B9"/>
    <mergeCell ref="C7:C9"/>
    <mergeCell ref="D7:F8"/>
    <mergeCell ref="G7:L7"/>
    <mergeCell ref="M7:R7"/>
    <mergeCell ref="S7:X7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printOptions horizontalCentered="1"/>
  <pageMargins left="1.69305555555556" right="0.905555555555556" top="1.1416666666666699" bottom="0.905555555555556" header="0.51180555555555496" footer="0.51180555555555496"/>
  <pageSetup paperSize="9" firstPageNumber="0" orientation="landscape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A25" sqref="A25"/>
    </sheetView>
  </sheetViews>
  <sheetFormatPr defaultColWidth="14.42578125" defaultRowHeight="15" x14ac:dyDescent="0.25"/>
  <cols>
    <col min="1" max="1" width="5.7109375" customWidth="1"/>
    <col min="2" max="2" width="16.7109375" customWidth="1"/>
    <col min="3" max="3" width="21.7109375" customWidth="1"/>
    <col min="4" max="7" width="10.28515625" customWidth="1"/>
    <col min="8" max="8" width="9.28515625" customWidth="1"/>
    <col min="9" max="9" width="10.28515625" customWidth="1"/>
    <col min="10" max="10" width="9.28515625" customWidth="1"/>
    <col min="11" max="11" width="10.28515625" customWidth="1"/>
    <col min="12" max="12" width="9.28515625" customWidth="1"/>
    <col min="13" max="13" width="10.28515625" customWidth="1"/>
    <col min="14" max="14" width="9.28515625" customWidth="1"/>
    <col min="15" max="15" width="10.28515625" customWidth="1"/>
    <col min="16" max="16" width="9.28515625" customWidth="1"/>
    <col min="17" max="17" width="10.28515625" customWidth="1"/>
    <col min="18" max="22" width="9.28515625" customWidth="1"/>
    <col min="23" max="23" width="10.140625" customWidth="1"/>
    <col min="24" max="24" width="11.7109375" customWidth="1"/>
    <col min="25" max="26" width="9.28515625" customWidth="1"/>
  </cols>
  <sheetData>
    <row r="1" spans="1:26" ht="15.75" x14ac:dyDescent="0.25">
      <c r="A1" s="101" t="s">
        <v>886</v>
      </c>
      <c r="B1" s="103"/>
      <c r="C1" s="103" t="s">
        <v>395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4.25" customHeight="1" x14ac:dyDescent="0.25">
      <c r="A3" s="705" t="s">
        <v>887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103"/>
      <c r="Z3" s="103"/>
    </row>
    <row r="4" spans="1:26" ht="16.5" x14ac:dyDescent="0.25">
      <c r="A4" s="102"/>
      <c r="B4" s="102"/>
      <c r="C4" s="102"/>
      <c r="D4" s="102"/>
      <c r="E4" s="102"/>
      <c r="F4" s="102"/>
      <c r="G4" s="102"/>
      <c r="H4" s="103"/>
      <c r="I4" s="103"/>
      <c r="J4" s="122" t="str">
        <f>'1'!$E$5</f>
        <v>KABUPATEN/KOTA</v>
      </c>
      <c r="K4" s="101" t="str">
        <f>'1'!$F$5</f>
        <v>KARANGANYAR</v>
      </c>
      <c r="L4" s="122"/>
      <c r="M4" s="102"/>
      <c r="N4" s="102"/>
      <c r="O4" s="102"/>
      <c r="P4" s="102"/>
      <c r="Q4" s="102"/>
      <c r="R4" s="102"/>
      <c r="S4" s="234"/>
      <c r="T4" s="234"/>
      <c r="U4" s="234"/>
      <c r="V4" s="234"/>
      <c r="W4" s="234"/>
      <c r="X4" s="234"/>
      <c r="Y4" s="103"/>
      <c r="Z4" s="103"/>
    </row>
    <row r="5" spans="1:26" ht="16.5" x14ac:dyDescent="0.25">
      <c r="A5" s="102"/>
      <c r="B5" s="102"/>
      <c r="C5" s="102"/>
      <c r="D5" s="102"/>
      <c r="E5" s="102"/>
      <c r="F5" s="102"/>
      <c r="G5" s="102"/>
      <c r="H5" s="103"/>
      <c r="I5" s="103"/>
      <c r="J5" s="122" t="str">
        <f>'1'!$E$6</f>
        <v>TAHUN</v>
      </c>
      <c r="K5" s="101">
        <f>'1'!$F$6</f>
        <v>2024</v>
      </c>
      <c r="L5" s="122"/>
      <c r="M5" s="102"/>
      <c r="N5" s="102"/>
      <c r="O5" s="102"/>
      <c r="P5" s="102"/>
      <c r="Q5" s="102"/>
      <c r="R5" s="102"/>
      <c r="S5" s="234"/>
      <c r="T5" s="234"/>
      <c r="U5" s="234"/>
      <c r="V5" s="234"/>
      <c r="W5" s="234"/>
      <c r="X5" s="234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03"/>
      <c r="T6" s="103"/>
      <c r="U6" s="103"/>
      <c r="V6" s="103"/>
      <c r="W6" s="103"/>
      <c r="X6" s="103"/>
      <c r="Y6" s="103"/>
      <c r="Z6" s="103"/>
    </row>
    <row r="7" spans="1:26" ht="42.75" customHeight="1" x14ac:dyDescent="0.25">
      <c r="A7" s="708" t="s">
        <v>4</v>
      </c>
      <c r="B7" s="708" t="s">
        <v>502</v>
      </c>
      <c r="C7" s="708" t="str">
        <f>'12'!C7</f>
        <v>DESA</v>
      </c>
      <c r="D7" s="708" t="s">
        <v>708</v>
      </c>
      <c r="E7" s="708"/>
      <c r="F7" s="708"/>
      <c r="G7" s="740" t="s">
        <v>888</v>
      </c>
      <c r="H7" s="740"/>
      <c r="I7" s="740"/>
      <c r="J7" s="740"/>
      <c r="K7" s="740"/>
      <c r="L7" s="740"/>
      <c r="M7" s="740" t="s">
        <v>889</v>
      </c>
      <c r="N7" s="740"/>
      <c r="O7" s="740"/>
      <c r="P7" s="740"/>
      <c r="Q7" s="740"/>
      <c r="R7" s="740"/>
      <c r="S7" s="718" t="s">
        <v>890</v>
      </c>
      <c r="T7" s="718"/>
      <c r="U7" s="718"/>
      <c r="V7" s="718"/>
      <c r="W7" s="718"/>
      <c r="X7" s="718"/>
      <c r="Y7" s="103"/>
      <c r="Z7" s="103"/>
    </row>
    <row r="8" spans="1:26" ht="15" customHeight="1" x14ac:dyDescent="0.25">
      <c r="A8" s="708"/>
      <c r="B8" s="708"/>
      <c r="C8" s="708"/>
      <c r="D8" s="708"/>
      <c r="E8" s="708"/>
      <c r="F8" s="708"/>
      <c r="G8" s="707" t="s">
        <v>8</v>
      </c>
      <c r="H8" s="707"/>
      <c r="I8" s="707" t="s">
        <v>9</v>
      </c>
      <c r="J8" s="707"/>
      <c r="K8" s="707" t="s">
        <v>10</v>
      </c>
      <c r="L8" s="707"/>
      <c r="M8" s="707" t="s">
        <v>8</v>
      </c>
      <c r="N8" s="707"/>
      <c r="O8" s="707" t="s">
        <v>9</v>
      </c>
      <c r="P8" s="707"/>
      <c r="Q8" s="707" t="s">
        <v>10</v>
      </c>
      <c r="R8" s="707"/>
      <c r="S8" s="707" t="s">
        <v>8</v>
      </c>
      <c r="T8" s="707"/>
      <c r="U8" s="707" t="s">
        <v>9</v>
      </c>
      <c r="V8" s="707"/>
      <c r="W8" s="707" t="s">
        <v>10</v>
      </c>
      <c r="X8" s="707"/>
      <c r="Y8" s="103"/>
      <c r="Z8" s="103"/>
    </row>
    <row r="9" spans="1:26" x14ac:dyDescent="0.25">
      <c r="A9" s="708"/>
      <c r="B9" s="708"/>
      <c r="C9" s="708"/>
      <c r="D9" s="669" t="s">
        <v>8</v>
      </c>
      <c r="E9" s="669" t="s">
        <v>9</v>
      </c>
      <c r="F9" s="669" t="s">
        <v>891</v>
      </c>
      <c r="G9" s="669" t="s">
        <v>326</v>
      </c>
      <c r="H9" s="669" t="s">
        <v>29</v>
      </c>
      <c r="I9" s="669" t="s">
        <v>326</v>
      </c>
      <c r="J9" s="669" t="s">
        <v>29</v>
      </c>
      <c r="K9" s="669" t="s">
        <v>326</v>
      </c>
      <c r="L9" s="669" t="s">
        <v>29</v>
      </c>
      <c r="M9" s="669" t="s">
        <v>326</v>
      </c>
      <c r="N9" s="669" t="s">
        <v>29</v>
      </c>
      <c r="O9" s="669" t="s">
        <v>326</v>
      </c>
      <c r="P9" s="670" t="s">
        <v>29</v>
      </c>
      <c r="Q9" s="669" t="s">
        <v>326</v>
      </c>
      <c r="R9" s="669" t="s">
        <v>29</v>
      </c>
      <c r="S9" s="669" t="s">
        <v>326</v>
      </c>
      <c r="T9" s="669" t="s">
        <v>29</v>
      </c>
      <c r="U9" s="669" t="s">
        <v>326</v>
      </c>
      <c r="V9" s="670" t="s">
        <v>29</v>
      </c>
      <c r="W9" s="669" t="s">
        <v>326</v>
      </c>
      <c r="X9" s="669" t="s">
        <v>29</v>
      </c>
      <c r="Y9" s="103"/>
      <c r="Z9" s="103"/>
    </row>
    <row r="10" spans="1:26" x14ac:dyDescent="0.25">
      <c r="A10" s="221">
        <v>1</v>
      </c>
      <c r="B10" s="109">
        <v>2</v>
      </c>
      <c r="C10" s="221">
        <v>3</v>
      </c>
      <c r="D10" s="221"/>
      <c r="E10" s="221"/>
      <c r="F10" s="221">
        <v>6</v>
      </c>
      <c r="G10" s="221">
        <v>7</v>
      </c>
      <c r="H10" s="221">
        <v>8</v>
      </c>
      <c r="I10" s="221">
        <v>9</v>
      </c>
      <c r="J10" s="221">
        <v>10</v>
      </c>
      <c r="K10" s="221">
        <v>11</v>
      </c>
      <c r="L10" s="221">
        <v>12</v>
      </c>
      <c r="M10" s="221">
        <v>13</v>
      </c>
      <c r="N10" s="221">
        <v>14</v>
      </c>
      <c r="O10" s="221">
        <v>15</v>
      </c>
      <c r="P10" s="371">
        <v>16</v>
      </c>
      <c r="Q10" s="221">
        <v>17</v>
      </c>
      <c r="R10" s="221">
        <v>18</v>
      </c>
      <c r="S10" s="221">
        <v>19</v>
      </c>
      <c r="T10" s="221">
        <v>20</v>
      </c>
      <c r="U10" s="221">
        <v>21</v>
      </c>
      <c r="V10" s="221">
        <v>22</v>
      </c>
      <c r="W10" s="221">
        <v>23</v>
      </c>
      <c r="X10" s="221">
        <v>24</v>
      </c>
      <c r="Y10" s="110"/>
      <c r="Z10" s="110"/>
    </row>
    <row r="11" spans="1:26" ht="18" customHeight="1" x14ac:dyDescent="0.25">
      <c r="A11" s="111">
        <v>1</v>
      </c>
      <c r="B11" s="167" t="str">
        <f>'9'!B9</f>
        <v>JUMAPOLO</v>
      </c>
      <c r="C11" s="150" t="str">
        <f>'29'!C11</f>
        <v>PASEBAN</v>
      </c>
      <c r="D11" s="325">
        <v>19</v>
      </c>
      <c r="E11" s="325">
        <v>14</v>
      </c>
      <c r="F11" s="356">
        <f t="shared" ref="F11:F22" si="0">SUM(D11+E11)</f>
        <v>33</v>
      </c>
      <c r="G11" s="128">
        <v>19</v>
      </c>
      <c r="H11" s="157">
        <f t="shared" ref="H11:H23" si="1">G11/D11*100</f>
        <v>100</v>
      </c>
      <c r="I11" s="128">
        <v>16</v>
      </c>
      <c r="J11" s="157">
        <f t="shared" ref="J11:J23" si="2">I11/E11*100</f>
        <v>114.28571428571428</v>
      </c>
      <c r="K11" s="128">
        <v>35</v>
      </c>
      <c r="L11" s="157">
        <f t="shared" ref="L11:L23" si="3">K11/F11*100</f>
        <v>106.06060606060606</v>
      </c>
      <c r="M11" s="325">
        <v>19</v>
      </c>
      <c r="N11" s="157">
        <f t="shared" ref="N11:N23" si="4">M11/D11*100</f>
        <v>100</v>
      </c>
      <c r="O11" s="325">
        <v>14</v>
      </c>
      <c r="P11" s="157">
        <f t="shared" ref="P11:P23" si="5">O11/E11*100</f>
        <v>100</v>
      </c>
      <c r="Q11" s="356">
        <f t="shared" ref="Q11:Q23" si="6">SUM(M11+O11)</f>
        <v>33</v>
      </c>
      <c r="R11" s="346">
        <f t="shared" ref="R11:R23" si="7">Q11/F11*100</f>
        <v>100</v>
      </c>
      <c r="S11" s="128">
        <v>19</v>
      </c>
      <c r="T11" s="346">
        <f t="shared" ref="T11:T23" si="8">S11/D11*100</f>
        <v>100</v>
      </c>
      <c r="U11" s="128">
        <v>14</v>
      </c>
      <c r="V11" s="346">
        <f t="shared" ref="V11:V23" si="9">U11/E11*100</f>
        <v>100</v>
      </c>
      <c r="W11" s="128">
        <f t="shared" ref="W11:W22" si="10">SUM(S11+U11)</f>
        <v>33</v>
      </c>
      <c r="X11" s="346">
        <f t="shared" ref="X11:X23" si="11">W11/F11*100</f>
        <v>100</v>
      </c>
      <c r="Y11" s="103"/>
      <c r="Z11" s="103"/>
    </row>
    <row r="12" spans="1:26" ht="19.5" customHeight="1" x14ac:dyDescent="0.25">
      <c r="A12" s="111">
        <v>2</v>
      </c>
      <c r="B12" s="167"/>
      <c r="C12" s="150" t="str">
        <f>'29'!C12</f>
        <v>LEMAHBANG</v>
      </c>
      <c r="D12" s="325">
        <v>15</v>
      </c>
      <c r="E12" s="325">
        <v>14</v>
      </c>
      <c r="F12" s="356">
        <f t="shared" si="0"/>
        <v>29</v>
      </c>
      <c r="G12" s="128">
        <v>15</v>
      </c>
      <c r="H12" s="157">
        <f t="shared" si="1"/>
        <v>100</v>
      </c>
      <c r="I12" s="128">
        <v>14</v>
      </c>
      <c r="J12" s="157">
        <f t="shared" si="2"/>
        <v>100</v>
      </c>
      <c r="K12" s="128">
        <v>29</v>
      </c>
      <c r="L12" s="157">
        <f t="shared" si="3"/>
        <v>100</v>
      </c>
      <c r="M12" s="325">
        <v>15</v>
      </c>
      <c r="N12" s="157">
        <f t="shared" si="4"/>
        <v>100</v>
      </c>
      <c r="O12" s="325">
        <v>14</v>
      </c>
      <c r="P12" s="157">
        <f t="shared" si="5"/>
        <v>100</v>
      </c>
      <c r="Q12" s="356">
        <f t="shared" si="6"/>
        <v>29</v>
      </c>
      <c r="R12" s="346">
        <f t="shared" si="7"/>
        <v>100</v>
      </c>
      <c r="S12" s="128">
        <v>15</v>
      </c>
      <c r="T12" s="346">
        <f t="shared" si="8"/>
        <v>100</v>
      </c>
      <c r="U12" s="128">
        <v>14</v>
      </c>
      <c r="V12" s="346">
        <f t="shared" si="9"/>
        <v>100</v>
      </c>
      <c r="W12" s="128">
        <f t="shared" si="10"/>
        <v>29</v>
      </c>
      <c r="X12" s="346">
        <f t="shared" si="11"/>
        <v>100</v>
      </c>
      <c r="Y12" s="103"/>
      <c r="Z12" s="103"/>
    </row>
    <row r="13" spans="1:26" ht="19.5" customHeight="1" x14ac:dyDescent="0.25">
      <c r="A13" s="111">
        <v>3</v>
      </c>
      <c r="B13" s="167"/>
      <c r="C13" s="150" t="str">
        <f>'29'!C13</f>
        <v>KARANGBANGUN</v>
      </c>
      <c r="D13" s="325">
        <v>18</v>
      </c>
      <c r="E13" s="325">
        <v>19</v>
      </c>
      <c r="F13" s="356">
        <f t="shared" si="0"/>
        <v>37</v>
      </c>
      <c r="G13" s="128">
        <v>18</v>
      </c>
      <c r="H13" s="157">
        <f t="shared" si="1"/>
        <v>100</v>
      </c>
      <c r="I13" s="128">
        <v>19</v>
      </c>
      <c r="J13" s="157">
        <f t="shared" si="2"/>
        <v>100</v>
      </c>
      <c r="K13" s="128">
        <v>37</v>
      </c>
      <c r="L13" s="157">
        <f t="shared" si="3"/>
        <v>100</v>
      </c>
      <c r="M13" s="325">
        <v>18</v>
      </c>
      <c r="N13" s="157">
        <f t="shared" si="4"/>
        <v>100</v>
      </c>
      <c r="O13" s="325">
        <v>19</v>
      </c>
      <c r="P13" s="157">
        <f t="shared" si="5"/>
        <v>100</v>
      </c>
      <c r="Q13" s="356">
        <f t="shared" si="6"/>
        <v>37</v>
      </c>
      <c r="R13" s="346">
        <f t="shared" si="7"/>
        <v>100</v>
      </c>
      <c r="S13" s="128">
        <v>18</v>
      </c>
      <c r="T13" s="346">
        <f t="shared" si="8"/>
        <v>100</v>
      </c>
      <c r="U13" s="128">
        <v>19</v>
      </c>
      <c r="V13" s="346">
        <f t="shared" si="9"/>
        <v>100</v>
      </c>
      <c r="W13" s="128">
        <f t="shared" si="10"/>
        <v>37</v>
      </c>
      <c r="X13" s="346">
        <f t="shared" si="11"/>
        <v>100</v>
      </c>
      <c r="Y13" s="103"/>
      <c r="Z13" s="103"/>
    </row>
    <row r="14" spans="1:26" ht="19.5" customHeight="1" x14ac:dyDescent="0.25">
      <c r="A14" s="111">
        <v>4</v>
      </c>
      <c r="B14" s="167"/>
      <c r="C14" s="150" t="str">
        <f>'29'!C14</f>
        <v>PLOSO</v>
      </c>
      <c r="D14" s="325">
        <v>16</v>
      </c>
      <c r="E14" s="325">
        <v>16</v>
      </c>
      <c r="F14" s="356">
        <f t="shared" si="0"/>
        <v>32</v>
      </c>
      <c r="G14" s="128">
        <v>16</v>
      </c>
      <c r="H14" s="157">
        <f t="shared" si="1"/>
        <v>100</v>
      </c>
      <c r="I14" s="128">
        <v>16</v>
      </c>
      <c r="J14" s="157">
        <f t="shared" si="2"/>
        <v>100</v>
      </c>
      <c r="K14" s="128">
        <v>32</v>
      </c>
      <c r="L14" s="157">
        <f t="shared" si="3"/>
        <v>100</v>
      </c>
      <c r="M14" s="325">
        <v>16</v>
      </c>
      <c r="N14" s="157">
        <f t="shared" si="4"/>
        <v>100</v>
      </c>
      <c r="O14" s="325">
        <v>16</v>
      </c>
      <c r="P14" s="157">
        <f t="shared" si="5"/>
        <v>100</v>
      </c>
      <c r="Q14" s="356">
        <f t="shared" si="6"/>
        <v>32</v>
      </c>
      <c r="R14" s="346">
        <f t="shared" si="7"/>
        <v>100</v>
      </c>
      <c r="S14" s="128">
        <v>16</v>
      </c>
      <c r="T14" s="346">
        <f t="shared" si="8"/>
        <v>100</v>
      </c>
      <c r="U14" s="128">
        <v>16</v>
      </c>
      <c r="V14" s="346">
        <f t="shared" si="9"/>
        <v>100</v>
      </c>
      <c r="W14" s="128">
        <f t="shared" si="10"/>
        <v>32</v>
      </c>
      <c r="X14" s="346">
        <f t="shared" si="11"/>
        <v>100</v>
      </c>
      <c r="Y14" s="103"/>
      <c r="Z14" s="103"/>
    </row>
    <row r="15" spans="1:26" ht="19.5" customHeight="1" x14ac:dyDescent="0.25">
      <c r="A15" s="111">
        <v>5</v>
      </c>
      <c r="B15" s="167"/>
      <c r="C15" s="150" t="str">
        <f>'29'!C15</f>
        <v>GIRIWONDO</v>
      </c>
      <c r="D15" s="325">
        <v>14</v>
      </c>
      <c r="E15" s="325">
        <v>15</v>
      </c>
      <c r="F15" s="356">
        <f t="shared" si="0"/>
        <v>29</v>
      </c>
      <c r="G15" s="128">
        <v>15</v>
      </c>
      <c r="H15" s="157">
        <f t="shared" si="1"/>
        <v>107.14285714285714</v>
      </c>
      <c r="I15" s="128">
        <v>15</v>
      </c>
      <c r="J15" s="157">
        <f t="shared" si="2"/>
        <v>100</v>
      </c>
      <c r="K15" s="128">
        <v>30</v>
      </c>
      <c r="L15" s="157">
        <f t="shared" si="3"/>
        <v>103.44827586206897</v>
      </c>
      <c r="M15" s="325">
        <v>14</v>
      </c>
      <c r="N15" s="157">
        <f t="shared" si="4"/>
        <v>100</v>
      </c>
      <c r="O15" s="325">
        <v>15</v>
      </c>
      <c r="P15" s="157">
        <f t="shared" si="5"/>
        <v>100</v>
      </c>
      <c r="Q15" s="356">
        <f t="shared" si="6"/>
        <v>29</v>
      </c>
      <c r="R15" s="346">
        <f t="shared" si="7"/>
        <v>100</v>
      </c>
      <c r="S15" s="128">
        <v>14</v>
      </c>
      <c r="T15" s="346">
        <f t="shared" si="8"/>
        <v>100</v>
      </c>
      <c r="U15" s="128">
        <v>15</v>
      </c>
      <c r="V15" s="346">
        <f t="shared" si="9"/>
        <v>100</v>
      </c>
      <c r="W15" s="128">
        <f t="shared" si="10"/>
        <v>29</v>
      </c>
      <c r="X15" s="346">
        <f t="shared" si="11"/>
        <v>100</v>
      </c>
      <c r="Y15" s="103"/>
      <c r="Z15" s="103"/>
    </row>
    <row r="16" spans="1:26" ht="19.5" customHeight="1" x14ac:dyDescent="0.25">
      <c r="A16" s="111">
        <v>6</v>
      </c>
      <c r="B16" s="167"/>
      <c r="C16" s="150" t="str">
        <f>'29'!C16</f>
        <v>KADIPIRO</v>
      </c>
      <c r="D16" s="325">
        <v>16</v>
      </c>
      <c r="E16" s="325">
        <v>16</v>
      </c>
      <c r="F16" s="356">
        <f t="shared" si="0"/>
        <v>32</v>
      </c>
      <c r="G16" s="128">
        <v>16</v>
      </c>
      <c r="H16" s="157">
        <f t="shared" si="1"/>
        <v>100</v>
      </c>
      <c r="I16" s="128">
        <v>16</v>
      </c>
      <c r="J16" s="157">
        <f t="shared" si="2"/>
        <v>100</v>
      </c>
      <c r="K16" s="128">
        <v>32</v>
      </c>
      <c r="L16" s="157">
        <f t="shared" si="3"/>
        <v>100</v>
      </c>
      <c r="M16" s="325">
        <v>16</v>
      </c>
      <c r="N16" s="157">
        <f t="shared" si="4"/>
        <v>100</v>
      </c>
      <c r="O16" s="325">
        <v>16</v>
      </c>
      <c r="P16" s="157">
        <f t="shared" si="5"/>
        <v>100</v>
      </c>
      <c r="Q16" s="356">
        <f t="shared" si="6"/>
        <v>32</v>
      </c>
      <c r="R16" s="346">
        <f t="shared" si="7"/>
        <v>100</v>
      </c>
      <c r="S16" s="128">
        <v>16</v>
      </c>
      <c r="T16" s="346">
        <f t="shared" si="8"/>
        <v>100</v>
      </c>
      <c r="U16" s="128">
        <v>16</v>
      </c>
      <c r="V16" s="346">
        <f t="shared" si="9"/>
        <v>100</v>
      </c>
      <c r="W16" s="128">
        <f t="shared" si="10"/>
        <v>32</v>
      </c>
      <c r="X16" s="346">
        <f t="shared" si="11"/>
        <v>100</v>
      </c>
      <c r="Y16" s="103"/>
      <c r="Z16" s="103"/>
    </row>
    <row r="17" spans="1:26" ht="19.5" customHeight="1" x14ac:dyDescent="0.25">
      <c r="A17" s="111">
        <v>7</v>
      </c>
      <c r="B17" s="167"/>
      <c r="C17" s="150" t="str">
        <f>'29'!C17</f>
        <v>JUMANTORO</v>
      </c>
      <c r="D17" s="325">
        <v>26</v>
      </c>
      <c r="E17" s="325">
        <v>18</v>
      </c>
      <c r="F17" s="356">
        <f t="shared" si="0"/>
        <v>44</v>
      </c>
      <c r="G17" s="128">
        <v>24</v>
      </c>
      <c r="H17" s="157">
        <f t="shared" si="1"/>
        <v>92.307692307692307</v>
      </c>
      <c r="I17" s="128">
        <v>19</v>
      </c>
      <c r="J17" s="157">
        <f t="shared" si="2"/>
        <v>105.55555555555556</v>
      </c>
      <c r="K17" s="128">
        <v>43</v>
      </c>
      <c r="L17" s="157">
        <f t="shared" si="3"/>
        <v>97.727272727272734</v>
      </c>
      <c r="M17" s="325">
        <v>26</v>
      </c>
      <c r="N17" s="157">
        <f t="shared" si="4"/>
        <v>100</v>
      </c>
      <c r="O17" s="325">
        <v>18</v>
      </c>
      <c r="P17" s="157">
        <f t="shared" si="5"/>
        <v>100</v>
      </c>
      <c r="Q17" s="356">
        <f t="shared" si="6"/>
        <v>44</v>
      </c>
      <c r="R17" s="346">
        <f t="shared" si="7"/>
        <v>100</v>
      </c>
      <c r="S17" s="128">
        <v>26</v>
      </c>
      <c r="T17" s="346">
        <f t="shared" si="8"/>
        <v>100</v>
      </c>
      <c r="U17" s="128">
        <v>18</v>
      </c>
      <c r="V17" s="346">
        <f t="shared" si="9"/>
        <v>100</v>
      </c>
      <c r="W17" s="128">
        <f t="shared" si="10"/>
        <v>44</v>
      </c>
      <c r="X17" s="346">
        <f t="shared" si="11"/>
        <v>100</v>
      </c>
      <c r="Y17" s="103"/>
      <c r="Z17" s="103"/>
    </row>
    <row r="18" spans="1:26" ht="19.5" customHeight="1" x14ac:dyDescent="0.25">
      <c r="A18" s="111">
        <v>8</v>
      </c>
      <c r="B18" s="167"/>
      <c r="C18" s="150" t="str">
        <f>'29'!C18</f>
        <v>KEDAWUNG</v>
      </c>
      <c r="D18" s="325">
        <v>17</v>
      </c>
      <c r="E18" s="325">
        <v>8</v>
      </c>
      <c r="F18" s="356">
        <f t="shared" si="0"/>
        <v>25</v>
      </c>
      <c r="G18" s="128">
        <v>17</v>
      </c>
      <c r="H18" s="157">
        <f t="shared" si="1"/>
        <v>100</v>
      </c>
      <c r="I18" s="128">
        <v>8</v>
      </c>
      <c r="J18" s="157">
        <f t="shared" si="2"/>
        <v>100</v>
      </c>
      <c r="K18" s="128">
        <v>25</v>
      </c>
      <c r="L18" s="157">
        <f t="shared" si="3"/>
        <v>100</v>
      </c>
      <c r="M18" s="325">
        <v>17</v>
      </c>
      <c r="N18" s="157">
        <f t="shared" si="4"/>
        <v>100</v>
      </c>
      <c r="O18" s="325">
        <v>8</v>
      </c>
      <c r="P18" s="157">
        <f t="shared" si="5"/>
        <v>100</v>
      </c>
      <c r="Q18" s="356">
        <f t="shared" si="6"/>
        <v>25</v>
      </c>
      <c r="R18" s="346">
        <f t="shared" si="7"/>
        <v>100</v>
      </c>
      <c r="S18" s="128">
        <v>17</v>
      </c>
      <c r="T18" s="346">
        <f t="shared" si="8"/>
        <v>100</v>
      </c>
      <c r="U18" s="128">
        <v>8</v>
      </c>
      <c r="V18" s="346">
        <f t="shared" si="9"/>
        <v>100</v>
      </c>
      <c r="W18" s="128">
        <f t="shared" si="10"/>
        <v>25</v>
      </c>
      <c r="X18" s="346">
        <f t="shared" si="11"/>
        <v>100</v>
      </c>
      <c r="Y18" s="103"/>
      <c r="Z18" s="103"/>
    </row>
    <row r="19" spans="1:26" ht="19.5" customHeight="1" x14ac:dyDescent="0.25">
      <c r="A19" s="111">
        <v>9</v>
      </c>
      <c r="B19" s="167"/>
      <c r="C19" s="150" t="str">
        <f>'29'!C19</f>
        <v>BAKALAN</v>
      </c>
      <c r="D19" s="325">
        <v>15</v>
      </c>
      <c r="E19" s="325">
        <v>12</v>
      </c>
      <c r="F19" s="356">
        <f t="shared" si="0"/>
        <v>27</v>
      </c>
      <c r="G19" s="128">
        <v>15</v>
      </c>
      <c r="H19" s="157">
        <f t="shared" si="1"/>
        <v>100</v>
      </c>
      <c r="I19" s="128">
        <v>14</v>
      </c>
      <c r="J19" s="157">
        <f t="shared" si="2"/>
        <v>116.66666666666667</v>
      </c>
      <c r="K19" s="128">
        <v>29</v>
      </c>
      <c r="L19" s="157">
        <f t="shared" si="3"/>
        <v>107.40740740740742</v>
      </c>
      <c r="M19" s="325">
        <v>15</v>
      </c>
      <c r="N19" s="157">
        <f t="shared" si="4"/>
        <v>100</v>
      </c>
      <c r="O19" s="325">
        <v>12</v>
      </c>
      <c r="P19" s="157">
        <f t="shared" si="5"/>
        <v>100</v>
      </c>
      <c r="Q19" s="356">
        <f t="shared" si="6"/>
        <v>27</v>
      </c>
      <c r="R19" s="346">
        <f t="shared" si="7"/>
        <v>100</v>
      </c>
      <c r="S19" s="128">
        <v>15</v>
      </c>
      <c r="T19" s="346">
        <f t="shared" si="8"/>
        <v>100</v>
      </c>
      <c r="U19" s="128">
        <v>12</v>
      </c>
      <c r="V19" s="346">
        <f t="shared" si="9"/>
        <v>100</v>
      </c>
      <c r="W19" s="128">
        <f t="shared" si="10"/>
        <v>27</v>
      </c>
      <c r="X19" s="346">
        <f t="shared" si="11"/>
        <v>100</v>
      </c>
      <c r="Y19" s="103"/>
      <c r="Z19" s="103"/>
    </row>
    <row r="20" spans="1:26" ht="19.5" customHeight="1" x14ac:dyDescent="0.25">
      <c r="A20" s="111">
        <v>10</v>
      </c>
      <c r="B20" s="167"/>
      <c r="C20" s="150" t="str">
        <f>'29'!C20</f>
        <v>JUMAPOLO</v>
      </c>
      <c r="D20" s="325">
        <v>23</v>
      </c>
      <c r="E20" s="325">
        <v>25</v>
      </c>
      <c r="F20" s="356">
        <f t="shared" si="0"/>
        <v>48</v>
      </c>
      <c r="G20" s="128">
        <v>23</v>
      </c>
      <c r="H20" s="157">
        <f t="shared" si="1"/>
        <v>100</v>
      </c>
      <c r="I20" s="128">
        <v>26</v>
      </c>
      <c r="J20" s="157">
        <f t="shared" si="2"/>
        <v>104</v>
      </c>
      <c r="K20" s="128">
        <v>49</v>
      </c>
      <c r="L20" s="157">
        <f t="shared" si="3"/>
        <v>102.08333333333333</v>
      </c>
      <c r="M20" s="325">
        <v>23</v>
      </c>
      <c r="N20" s="157">
        <f t="shared" si="4"/>
        <v>100</v>
      </c>
      <c r="O20" s="325">
        <v>25</v>
      </c>
      <c r="P20" s="157">
        <f t="shared" si="5"/>
        <v>100</v>
      </c>
      <c r="Q20" s="356">
        <f t="shared" si="6"/>
        <v>48</v>
      </c>
      <c r="R20" s="346">
        <f t="shared" si="7"/>
        <v>100</v>
      </c>
      <c r="S20" s="128">
        <v>23</v>
      </c>
      <c r="T20" s="346">
        <f t="shared" si="8"/>
        <v>100</v>
      </c>
      <c r="U20" s="128">
        <v>25</v>
      </c>
      <c r="V20" s="346">
        <f t="shared" si="9"/>
        <v>100</v>
      </c>
      <c r="W20" s="128">
        <f t="shared" si="10"/>
        <v>48</v>
      </c>
      <c r="X20" s="346">
        <f t="shared" si="11"/>
        <v>100</v>
      </c>
      <c r="Y20" s="103"/>
      <c r="Z20" s="103"/>
    </row>
    <row r="21" spans="1:26" ht="19.5" customHeight="1" x14ac:dyDescent="0.25">
      <c r="A21" s="111">
        <v>11</v>
      </c>
      <c r="B21" s="167"/>
      <c r="C21" s="150" t="str">
        <f>'29'!C21</f>
        <v>KWANGSAN</v>
      </c>
      <c r="D21" s="325">
        <v>11</v>
      </c>
      <c r="E21" s="325">
        <v>27</v>
      </c>
      <c r="F21" s="356">
        <f t="shared" si="0"/>
        <v>38</v>
      </c>
      <c r="G21" s="128">
        <v>10</v>
      </c>
      <c r="H21" s="157">
        <f t="shared" si="1"/>
        <v>90.909090909090907</v>
      </c>
      <c r="I21" s="128">
        <v>28</v>
      </c>
      <c r="J21" s="157">
        <f t="shared" si="2"/>
        <v>103.7037037037037</v>
      </c>
      <c r="K21" s="128">
        <v>38</v>
      </c>
      <c r="L21" s="157">
        <f t="shared" si="3"/>
        <v>100</v>
      </c>
      <c r="M21" s="325">
        <v>11</v>
      </c>
      <c r="N21" s="157">
        <f t="shared" si="4"/>
        <v>100</v>
      </c>
      <c r="O21" s="325">
        <v>27</v>
      </c>
      <c r="P21" s="157">
        <f t="shared" si="5"/>
        <v>100</v>
      </c>
      <c r="Q21" s="356">
        <f t="shared" si="6"/>
        <v>38</v>
      </c>
      <c r="R21" s="346">
        <f t="shared" si="7"/>
        <v>100</v>
      </c>
      <c r="S21" s="128">
        <v>11</v>
      </c>
      <c r="T21" s="346">
        <f t="shared" si="8"/>
        <v>100</v>
      </c>
      <c r="U21" s="128">
        <v>27</v>
      </c>
      <c r="V21" s="346">
        <f t="shared" si="9"/>
        <v>100</v>
      </c>
      <c r="W21" s="128">
        <f t="shared" si="10"/>
        <v>38</v>
      </c>
      <c r="X21" s="346">
        <f t="shared" si="11"/>
        <v>100</v>
      </c>
      <c r="Y21" s="103"/>
      <c r="Z21" s="103"/>
    </row>
    <row r="22" spans="1:26" ht="19.5" customHeight="1" x14ac:dyDescent="0.25">
      <c r="A22" s="111">
        <v>12</v>
      </c>
      <c r="B22" s="167"/>
      <c r="C22" s="150" t="str">
        <f>'29'!C22</f>
        <v>JATIREJO</v>
      </c>
      <c r="D22" s="325">
        <v>18</v>
      </c>
      <c r="E22" s="325">
        <v>20</v>
      </c>
      <c r="F22" s="356">
        <f t="shared" si="0"/>
        <v>38</v>
      </c>
      <c r="G22" s="128">
        <v>18</v>
      </c>
      <c r="H22" s="157">
        <f t="shared" si="1"/>
        <v>100</v>
      </c>
      <c r="I22" s="128">
        <v>20</v>
      </c>
      <c r="J22" s="157">
        <f t="shared" si="2"/>
        <v>100</v>
      </c>
      <c r="K22" s="128">
        <v>38</v>
      </c>
      <c r="L22" s="157">
        <f t="shared" si="3"/>
        <v>100</v>
      </c>
      <c r="M22" s="325">
        <v>18</v>
      </c>
      <c r="N22" s="157">
        <f t="shared" si="4"/>
        <v>100</v>
      </c>
      <c r="O22" s="325">
        <v>20</v>
      </c>
      <c r="P22" s="157">
        <f t="shared" si="5"/>
        <v>100</v>
      </c>
      <c r="Q22" s="356">
        <f t="shared" si="6"/>
        <v>38</v>
      </c>
      <c r="R22" s="346">
        <f t="shared" si="7"/>
        <v>100</v>
      </c>
      <c r="S22" s="128">
        <v>18</v>
      </c>
      <c r="T22" s="346">
        <f t="shared" si="8"/>
        <v>100</v>
      </c>
      <c r="U22" s="128">
        <v>20</v>
      </c>
      <c r="V22" s="346">
        <f t="shared" si="9"/>
        <v>100</v>
      </c>
      <c r="W22" s="128">
        <f t="shared" si="10"/>
        <v>38</v>
      </c>
      <c r="X22" s="346">
        <f t="shared" si="11"/>
        <v>100</v>
      </c>
      <c r="Y22" s="103"/>
      <c r="Z22" s="103"/>
    </row>
    <row r="23" spans="1:26" ht="19.5" customHeight="1" x14ac:dyDescent="0.25">
      <c r="A23" s="136" t="s">
        <v>597</v>
      </c>
      <c r="B23" s="116"/>
      <c r="C23" s="116"/>
      <c r="D23" s="134">
        <f>SUM(D11:D22)</f>
        <v>208</v>
      </c>
      <c r="E23" s="134">
        <f>SUM(E11:E22)</f>
        <v>204</v>
      </c>
      <c r="F23" s="134">
        <f>SUM(F11:F22)</f>
        <v>412</v>
      </c>
      <c r="G23" s="134">
        <f>SUM(G11:G22)</f>
        <v>206</v>
      </c>
      <c r="H23" s="348">
        <f t="shared" si="1"/>
        <v>99.038461538461547</v>
      </c>
      <c r="I23" s="134">
        <f>SUM(I11:I22)</f>
        <v>211</v>
      </c>
      <c r="J23" s="348">
        <f t="shared" si="2"/>
        <v>103.43137254901961</v>
      </c>
      <c r="K23" s="134">
        <f>SUM(K11:K22)</f>
        <v>417</v>
      </c>
      <c r="L23" s="348">
        <f t="shared" si="3"/>
        <v>101.21359223300972</v>
      </c>
      <c r="M23" s="134">
        <f>SUM(M11:M22)</f>
        <v>208</v>
      </c>
      <c r="N23" s="348">
        <f t="shared" si="4"/>
        <v>100</v>
      </c>
      <c r="O23" s="134">
        <f>SUM(O11:O22)</f>
        <v>204</v>
      </c>
      <c r="P23" s="348">
        <f t="shared" si="5"/>
        <v>100</v>
      </c>
      <c r="Q23" s="372">
        <f t="shared" si="6"/>
        <v>412</v>
      </c>
      <c r="R23" s="347">
        <f t="shared" si="7"/>
        <v>100</v>
      </c>
      <c r="S23" s="134">
        <f>SUM(S11:S22)</f>
        <v>208</v>
      </c>
      <c r="T23" s="347">
        <f t="shared" si="8"/>
        <v>100</v>
      </c>
      <c r="U23" s="134">
        <f>SUM(U11:U22)</f>
        <v>204</v>
      </c>
      <c r="V23" s="347">
        <f t="shared" si="9"/>
        <v>100</v>
      </c>
      <c r="W23" s="134">
        <f>SUM(W11:W22)</f>
        <v>412</v>
      </c>
      <c r="X23" s="347">
        <f t="shared" si="11"/>
        <v>100</v>
      </c>
      <c r="Y23" s="103"/>
      <c r="Z23" s="103"/>
    </row>
    <row r="24" spans="1:26" ht="19.5" customHeight="1" x14ac:dyDescent="0.25">
      <c r="A24" s="373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1356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229"/>
      <c r="K27" s="103"/>
      <c r="L27" s="103"/>
      <c r="M27" s="103"/>
      <c r="N27" s="103"/>
      <c r="O27" s="103"/>
      <c r="P27" s="229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8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7">
    <mergeCell ref="A3:X3"/>
    <mergeCell ref="A7:A9"/>
    <mergeCell ref="B7:B9"/>
    <mergeCell ref="C7:C9"/>
    <mergeCell ref="D7:F8"/>
    <mergeCell ref="G7:L7"/>
    <mergeCell ref="M7:R7"/>
    <mergeCell ref="S7:X7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conditionalFormatting sqref="J27 P27">
    <cfRule type="cellIs" dxfId="1" priority="2" operator="notEqual">
      <formula>#REF!</formula>
    </cfRule>
  </conditionalFormatting>
  <printOptions horizontalCentered="1"/>
  <pageMargins left="1.22986111111111" right="0.9" top="1.1499999999999999" bottom="0.9" header="0.51180555555555496" footer="0.51180555555555496"/>
  <pageSetup paperSize="9" firstPageNumber="0" orientation="landscape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="82" zoomScaleNormal="82" workbookViewId="0">
      <selection activeCell="B28" sqref="B28"/>
    </sheetView>
  </sheetViews>
  <sheetFormatPr defaultColWidth="14.42578125" defaultRowHeight="15" x14ac:dyDescent="0.25"/>
  <cols>
    <col min="1" max="1" width="5.7109375" customWidth="1"/>
    <col min="2" max="2" width="72.42578125" customWidth="1"/>
    <col min="3" max="6" width="15.7109375" customWidth="1"/>
    <col min="7" max="7" width="17.7109375" customWidth="1"/>
    <col min="8" max="8" width="15.7109375" customWidth="1"/>
    <col min="9" max="26" width="9.28515625" customWidth="1"/>
  </cols>
  <sheetData>
    <row r="1" spans="1:26" ht="15" customHeight="1" x14ac:dyDescent="0.25">
      <c r="A1" s="712" t="s">
        <v>376</v>
      </c>
      <c r="B1" s="712"/>
      <c r="C1" s="145"/>
      <c r="D1" s="142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</row>
    <row r="2" spans="1:26" ht="15.75" x14ac:dyDescent="0.25">
      <c r="A2" s="147"/>
      <c r="B2" s="147"/>
      <c r="C2" s="145"/>
      <c r="D2" s="142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</row>
    <row r="3" spans="1:26" ht="15" customHeight="1" x14ac:dyDescent="0.25">
      <c r="A3" s="713" t="s">
        <v>377</v>
      </c>
      <c r="B3" s="713"/>
      <c r="C3" s="713"/>
      <c r="D3" s="713"/>
      <c r="E3" s="713"/>
      <c r="F3" s="713"/>
      <c r="G3" s="713"/>
      <c r="H3" s="713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</row>
    <row r="4" spans="1:26" ht="15" customHeight="1" x14ac:dyDescent="0.25">
      <c r="A4" s="713" t="s">
        <v>378</v>
      </c>
      <c r="B4" s="713"/>
      <c r="C4" s="713"/>
      <c r="D4" s="713"/>
      <c r="E4" s="713"/>
      <c r="F4" s="713"/>
      <c r="G4" s="713"/>
      <c r="H4" s="713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15.75" x14ac:dyDescent="0.25">
      <c r="A5" s="148"/>
      <c r="B5" s="102"/>
      <c r="C5" s="122" t="str">
        <f>'1'!E5</f>
        <v>KABUPATEN/KOTA</v>
      </c>
      <c r="D5" s="101" t="str">
        <f>'1'!F5</f>
        <v>KARANGANYAR</v>
      </c>
      <c r="E5" s="148"/>
      <c r="F5" s="148"/>
      <c r="G5" s="148"/>
      <c r="H5" s="148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</row>
    <row r="6" spans="1:26" ht="15.75" x14ac:dyDescent="0.25">
      <c r="A6" s="148"/>
      <c r="B6" s="102"/>
      <c r="C6" s="122" t="str">
        <f>'1'!E6</f>
        <v>TAHUN</v>
      </c>
      <c r="D6" s="101">
        <f>'1'!F6</f>
        <v>2024</v>
      </c>
      <c r="E6" s="148"/>
      <c r="F6" s="148"/>
      <c r="G6" s="148"/>
      <c r="H6" s="148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</row>
    <row r="7" spans="1:26" ht="15.75" x14ac:dyDescent="0.25">
      <c r="A7" s="142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</row>
    <row r="8" spans="1:26" ht="23.25" customHeight="1" x14ac:dyDescent="0.25">
      <c r="A8" s="707" t="s">
        <v>4</v>
      </c>
      <c r="B8" s="707" t="s">
        <v>379</v>
      </c>
      <c r="C8" s="707" t="s">
        <v>326</v>
      </c>
      <c r="D8" s="707"/>
      <c r="E8" s="707"/>
      <c r="F8" s="707" t="s">
        <v>380</v>
      </c>
      <c r="G8" s="707"/>
      <c r="H8" s="707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</row>
    <row r="9" spans="1:26" ht="35.25" customHeight="1" x14ac:dyDescent="0.25">
      <c r="A9" s="707"/>
      <c r="B9" s="707"/>
      <c r="C9" s="106" t="s">
        <v>355</v>
      </c>
      <c r="D9" s="106" t="s">
        <v>356</v>
      </c>
      <c r="E9" s="107" t="s">
        <v>381</v>
      </c>
      <c r="F9" s="107" t="s">
        <v>355</v>
      </c>
      <c r="G9" s="106" t="s">
        <v>382</v>
      </c>
      <c r="H9" s="107" t="s">
        <v>381</v>
      </c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</row>
    <row r="11" spans="1:26" ht="24.75" customHeight="1" x14ac:dyDescent="0.25">
      <c r="A11" s="111">
        <v>1</v>
      </c>
      <c r="B11" s="150" t="s">
        <v>383</v>
      </c>
      <c r="C11" s="151">
        <v>18212</v>
      </c>
      <c r="D11" s="151">
        <v>18038</v>
      </c>
      <c r="E11" s="130">
        <f>SUM(C11:D11)</f>
        <v>36250</v>
      </c>
      <c r="F11" s="152"/>
      <c r="G11" s="152"/>
      <c r="H11" s="152"/>
      <c r="I11" s="146"/>
      <c r="J11" s="153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</row>
    <row r="12" spans="1:26" ht="26.25" customHeight="1" x14ac:dyDescent="0.25">
      <c r="A12" s="151">
        <v>2</v>
      </c>
      <c r="B12" s="154" t="s">
        <v>384</v>
      </c>
      <c r="C12" s="155">
        <v>4044</v>
      </c>
      <c r="D12" s="155">
        <v>4374</v>
      </c>
      <c r="E12" s="156">
        <f>SUM(C12:D12)</f>
        <v>8418</v>
      </c>
      <c r="F12" s="157">
        <f>C12/$C$11*100</f>
        <v>22.205139468482319</v>
      </c>
      <c r="G12" s="157">
        <f>D12/$D$11*100</f>
        <v>24.24880807184832</v>
      </c>
      <c r="H12" s="157">
        <f>E12/$E$11*100</f>
        <v>23.222068965517241</v>
      </c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</row>
    <row r="13" spans="1:26" ht="24.75" customHeight="1" x14ac:dyDescent="0.25">
      <c r="A13" s="151">
        <v>3</v>
      </c>
      <c r="B13" s="154" t="s">
        <v>385</v>
      </c>
      <c r="C13" s="158"/>
      <c r="D13" s="158"/>
      <c r="E13" s="156"/>
      <c r="F13" s="157"/>
      <c r="G13" s="157"/>
      <c r="H13" s="157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</row>
    <row r="14" spans="1:26" ht="19.5" customHeight="1" x14ac:dyDescent="0.25">
      <c r="A14" s="151"/>
      <c r="B14" s="159" t="s">
        <v>386</v>
      </c>
      <c r="C14" s="155">
        <v>2086</v>
      </c>
      <c r="D14" s="155">
        <v>2303</v>
      </c>
      <c r="E14" s="156">
        <f t="shared" ref="E14:E22" si="0">SUM(C14:D14)</f>
        <v>4389</v>
      </c>
      <c r="F14" s="157">
        <f t="shared" ref="F14:F22" si="1">C14/$C$11*100</f>
        <v>11.453986382604876</v>
      </c>
      <c r="G14" s="157">
        <f t="shared" ref="G14:G22" si="2">D14/$D$11*100</f>
        <v>12.767490852644418</v>
      </c>
      <c r="H14" s="157">
        <f t="shared" ref="H14:H22" si="3">E14/$E$11*100</f>
        <v>12.107586206896553</v>
      </c>
      <c r="I14" s="160"/>
      <c r="J14" s="160"/>
      <c r="K14" s="160"/>
      <c r="L14" s="160"/>
      <c r="M14" s="160"/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ht="19.5" customHeight="1" x14ac:dyDescent="0.25">
      <c r="A15" s="151"/>
      <c r="B15" s="159" t="s">
        <v>387</v>
      </c>
      <c r="C15" s="155">
        <v>6261</v>
      </c>
      <c r="D15" s="155">
        <v>6856</v>
      </c>
      <c r="E15" s="156">
        <f t="shared" si="0"/>
        <v>13117</v>
      </c>
      <c r="F15" s="157">
        <f t="shared" si="1"/>
        <v>34.378431803206681</v>
      </c>
      <c r="G15" s="157">
        <f t="shared" si="2"/>
        <v>38.00864840891451</v>
      </c>
      <c r="H15" s="157">
        <f t="shared" si="3"/>
        <v>36.1848275862069</v>
      </c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ht="19.5" customHeight="1" x14ac:dyDescent="0.25">
      <c r="A16" s="151"/>
      <c r="B16" s="159" t="s">
        <v>388</v>
      </c>
      <c r="C16" s="155">
        <v>5497</v>
      </c>
      <c r="D16" s="155">
        <v>4607</v>
      </c>
      <c r="E16" s="156">
        <f t="shared" si="0"/>
        <v>10104</v>
      </c>
      <c r="F16" s="157">
        <f t="shared" si="1"/>
        <v>30.183395563364812</v>
      </c>
      <c r="G16" s="157">
        <f t="shared" si="2"/>
        <v>25.54052555715711</v>
      </c>
      <c r="H16" s="157">
        <f t="shared" si="3"/>
        <v>27.87310344827586</v>
      </c>
      <c r="I16" s="160"/>
      <c r="J16" s="160"/>
      <c r="K16" s="160"/>
      <c r="L16" s="160"/>
      <c r="M16" s="160"/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ht="19.5" customHeight="1" x14ac:dyDescent="0.25">
      <c r="A17" s="151"/>
      <c r="B17" s="159" t="s">
        <v>389</v>
      </c>
      <c r="C17" s="155">
        <v>4030</v>
      </c>
      <c r="D17" s="155">
        <v>3225</v>
      </c>
      <c r="E17" s="156">
        <f t="shared" si="0"/>
        <v>7255</v>
      </c>
      <c r="F17" s="157">
        <f t="shared" si="1"/>
        <v>22.128267076652754</v>
      </c>
      <c r="G17" s="157">
        <f t="shared" si="2"/>
        <v>17.878922275196807</v>
      </c>
      <c r="H17" s="157">
        <f t="shared" si="3"/>
        <v>20.013793103448275</v>
      </c>
      <c r="I17" s="160"/>
      <c r="J17" s="160"/>
      <c r="K17" s="160"/>
      <c r="L17" s="160"/>
      <c r="M17" s="160"/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ht="19.5" customHeight="1" x14ac:dyDescent="0.25">
      <c r="A18" s="151"/>
      <c r="B18" s="161" t="s">
        <v>390</v>
      </c>
      <c r="C18" s="162">
        <v>0</v>
      </c>
      <c r="D18" s="162">
        <v>0</v>
      </c>
      <c r="E18" s="163">
        <f t="shared" si="0"/>
        <v>0</v>
      </c>
      <c r="F18" s="164">
        <f t="shared" si="1"/>
        <v>0</v>
      </c>
      <c r="G18" s="164">
        <f t="shared" si="2"/>
        <v>0</v>
      </c>
      <c r="H18" s="164">
        <f t="shared" si="3"/>
        <v>0</v>
      </c>
      <c r="I18" s="160"/>
      <c r="J18" s="160"/>
      <c r="K18" s="160"/>
      <c r="L18" s="160"/>
      <c r="M18" s="160"/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ht="19.5" customHeight="1" x14ac:dyDescent="0.25">
      <c r="A19" s="151"/>
      <c r="B19" s="159" t="s">
        <v>391</v>
      </c>
      <c r="C19" s="155">
        <v>62</v>
      </c>
      <c r="D19" s="155">
        <v>62</v>
      </c>
      <c r="E19" s="156">
        <f t="shared" si="0"/>
        <v>124</v>
      </c>
      <c r="F19" s="157">
        <f t="shared" si="1"/>
        <v>0.34043487810235007</v>
      </c>
      <c r="G19" s="157">
        <f t="shared" si="2"/>
        <v>0.34371881583324093</v>
      </c>
      <c r="H19" s="157">
        <f t="shared" si="3"/>
        <v>0.34206896551724142</v>
      </c>
      <c r="I19" s="160"/>
      <c r="J19" s="160"/>
      <c r="K19" s="160"/>
      <c r="L19" s="160"/>
      <c r="M19" s="160"/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ht="19.5" customHeight="1" x14ac:dyDescent="0.25">
      <c r="A20" s="151"/>
      <c r="B20" s="159" t="s">
        <v>392</v>
      </c>
      <c r="C20" s="155">
        <v>190</v>
      </c>
      <c r="D20" s="155">
        <v>256</v>
      </c>
      <c r="E20" s="156">
        <f t="shared" si="0"/>
        <v>446</v>
      </c>
      <c r="F20" s="157">
        <f t="shared" si="1"/>
        <v>1.0432681748297825</v>
      </c>
      <c r="G20" s="157">
        <f t="shared" si="2"/>
        <v>1.4192260782791883</v>
      </c>
      <c r="H20" s="157">
        <f t="shared" si="3"/>
        <v>1.230344827586207</v>
      </c>
      <c r="I20" s="160"/>
      <c r="J20" s="160"/>
      <c r="K20" s="160"/>
      <c r="L20" s="160"/>
      <c r="M20" s="160"/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ht="19.5" customHeight="1" x14ac:dyDescent="0.25">
      <c r="A21" s="151"/>
      <c r="B21" s="159" t="s">
        <v>393</v>
      </c>
      <c r="C21" s="155">
        <v>465</v>
      </c>
      <c r="D21" s="155">
        <v>540</v>
      </c>
      <c r="E21" s="156">
        <f t="shared" si="0"/>
        <v>1005</v>
      </c>
      <c r="F21" s="157">
        <f t="shared" si="1"/>
        <v>2.553261585767626</v>
      </c>
      <c r="G21" s="157">
        <f t="shared" si="2"/>
        <v>2.9936800088701627</v>
      </c>
      <c r="H21" s="157">
        <f t="shared" si="3"/>
        <v>2.772413793103448</v>
      </c>
      <c r="I21" s="160"/>
      <c r="J21" s="160"/>
      <c r="K21" s="160"/>
      <c r="L21" s="160"/>
      <c r="M21" s="160"/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ht="19.5" customHeight="1" x14ac:dyDescent="0.25">
      <c r="A22" s="151"/>
      <c r="B22" s="159" t="s">
        <v>394</v>
      </c>
      <c r="C22" s="155">
        <v>30</v>
      </c>
      <c r="D22" s="155">
        <v>16</v>
      </c>
      <c r="E22" s="156">
        <f t="shared" si="0"/>
        <v>46</v>
      </c>
      <c r="F22" s="157">
        <f t="shared" si="1"/>
        <v>0.16472655392049199</v>
      </c>
      <c r="G22" s="157">
        <f t="shared" si="2"/>
        <v>8.8701629892449271E-2</v>
      </c>
      <c r="H22" s="157">
        <f t="shared" si="3"/>
        <v>0.12689655172413791</v>
      </c>
      <c r="I22" s="160"/>
      <c r="J22" s="160"/>
      <c r="K22" s="160"/>
      <c r="L22" s="160"/>
      <c r="M22" s="160"/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ht="15.75" customHeight="1" x14ac:dyDescent="0.25">
      <c r="A23" s="710" t="s">
        <v>1346</v>
      </c>
      <c r="B23" s="711"/>
      <c r="C23" s="711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</row>
    <row r="24" spans="1:26" ht="14.25" customHeight="1" x14ac:dyDescent="0.25">
      <c r="D24" s="147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</row>
    <row r="25" spans="1:26" ht="15.75" customHeight="1" x14ac:dyDescent="0.25">
      <c r="A25" s="146"/>
      <c r="B25" s="146"/>
      <c r="C25" s="146"/>
      <c r="D25" s="146"/>
      <c r="E25" s="146"/>
      <c r="F25" s="146"/>
      <c r="G25" s="146"/>
      <c r="H25" s="146"/>
      <c r="I25" s="165"/>
      <c r="J25" s="61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</row>
    <row r="26" spans="1:26" ht="15.75" customHeight="1" x14ac:dyDescent="0.25">
      <c r="A26" s="146"/>
      <c r="B26" s="146"/>
      <c r="C26" s="146"/>
      <c r="D26" s="146"/>
      <c r="E26" s="146"/>
      <c r="F26" s="146"/>
      <c r="G26" s="146"/>
      <c r="H26" s="146"/>
      <c r="I26" s="165"/>
      <c r="J26" s="61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</row>
    <row r="27" spans="1:26" ht="15.75" customHeight="1" x14ac:dyDescent="0.25">
      <c r="A27" s="146"/>
      <c r="B27" s="146"/>
      <c r="C27" s="146" t="s">
        <v>395</v>
      </c>
      <c r="D27" s="146"/>
      <c r="E27" s="146"/>
      <c r="F27" s="146"/>
      <c r="G27" s="146"/>
      <c r="H27" s="146"/>
      <c r="I27" s="165"/>
      <c r="J27" s="61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</row>
    <row r="28" spans="1:26" ht="15.75" customHeight="1" x14ac:dyDescent="0.25">
      <c r="A28" s="146"/>
      <c r="B28" s="146"/>
      <c r="C28" s="146"/>
      <c r="D28" s="146"/>
      <c r="E28" s="146"/>
      <c r="F28" s="146"/>
      <c r="G28" s="146"/>
      <c r="H28" s="146"/>
      <c r="I28" s="165"/>
      <c r="J28" s="61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</row>
    <row r="29" spans="1:26" ht="15.75" customHeight="1" x14ac:dyDescent="0.25">
      <c r="A29" s="146"/>
      <c r="B29" s="146"/>
      <c r="C29" s="146"/>
      <c r="D29" s="146"/>
      <c r="E29" s="146"/>
      <c r="F29" s="146"/>
      <c r="G29" s="146"/>
      <c r="H29" s="146"/>
      <c r="I29" s="165"/>
      <c r="J29" s="61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</row>
    <row r="30" spans="1:26" ht="15.75" customHeight="1" x14ac:dyDescent="0.25">
      <c r="A30" s="146"/>
      <c r="B30" s="146"/>
      <c r="C30" s="146"/>
      <c r="D30" s="146"/>
      <c r="E30" s="146"/>
      <c r="F30" s="146"/>
      <c r="G30" s="146"/>
      <c r="H30" s="146"/>
      <c r="I30" s="165"/>
      <c r="J30" s="61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</row>
    <row r="31" spans="1:26" ht="15.75" customHeight="1" x14ac:dyDescent="0.25">
      <c r="A31" s="146"/>
      <c r="B31" s="146"/>
      <c r="C31" s="146"/>
      <c r="D31" s="146"/>
      <c r="E31" s="146"/>
      <c r="F31" s="146"/>
      <c r="G31" s="146"/>
      <c r="H31" s="146"/>
      <c r="I31" s="165"/>
      <c r="J31" s="61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</row>
    <row r="32" spans="1:26" ht="15.75" customHeight="1" x14ac:dyDescent="0.25">
      <c r="A32" s="146"/>
      <c r="B32" s="146"/>
      <c r="C32" s="146"/>
      <c r="D32" s="146"/>
      <c r="E32" s="146"/>
      <c r="F32" s="146"/>
      <c r="G32" s="146"/>
      <c r="H32" s="146"/>
      <c r="I32" s="165"/>
      <c r="J32" s="61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</row>
    <row r="33" spans="1:26" ht="15.75" customHeight="1" x14ac:dyDescent="0.25">
      <c r="A33" s="146"/>
      <c r="B33" s="146"/>
      <c r="C33" s="146"/>
      <c r="D33" s="146"/>
      <c r="E33" s="146"/>
      <c r="F33" s="146"/>
      <c r="G33" s="146"/>
      <c r="H33" s="146"/>
      <c r="I33" s="165"/>
      <c r="J33" s="61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</row>
    <row r="34" spans="1:26" ht="15.75" customHeight="1" x14ac:dyDescent="0.25">
      <c r="A34" s="146"/>
      <c r="B34" s="146"/>
      <c r="C34" s="146"/>
      <c r="D34" s="146"/>
      <c r="E34" s="146"/>
      <c r="F34" s="146"/>
      <c r="G34" s="146"/>
      <c r="H34" s="146"/>
      <c r="I34" s="165"/>
      <c r="J34" s="61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</row>
    <row r="35" spans="1:26" ht="15.75" customHeight="1" x14ac:dyDescent="0.25">
      <c r="A35" s="146"/>
      <c r="B35" s="146"/>
      <c r="C35" s="146"/>
      <c r="D35" s="146"/>
      <c r="E35" s="146"/>
      <c r="F35" s="146"/>
      <c r="G35" s="146"/>
      <c r="H35" s="146"/>
      <c r="I35" s="165"/>
      <c r="J35" s="61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</row>
    <row r="36" spans="1:26" ht="15.75" customHeight="1" x14ac:dyDescent="0.25">
      <c r="A36" s="146"/>
      <c r="B36" s="146"/>
      <c r="C36" s="146"/>
      <c r="D36" s="146"/>
      <c r="E36" s="146"/>
      <c r="F36" s="146"/>
      <c r="G36" s="146"/>
      <c r="H36" s="146"/>
      <c r="I36" s="165"/>
      <c r="J36" s="61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</row>
    <row r="37" spans="1:26" ht="15.75" customHeight="1" x14ac:dyDescent="0.25">
      <c r="A37" s="146"/>
      <c r="B37" s="146"/>
      <c r="C37" s="146"/>
      <c r="D37" s="146"/>
      <c r="E37" s="146"/>
      <c r="F37" s="146"/>
      <c r="G37" s="146"/>
      <c r="H37" s="146"/>
      <c r="I37" s="165"/>
      <c r="J37" s="61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</row>
    <row r="38" spans="1:26" ht="15.75" customHeight="1" x14ac:dyDescent="0.25">
      <c r="A38" s="146"/>
      <c r="B38" s="146"/>
      <c r="C38" s="146"/>
      <c r="D38" s="1"/>
      <c r="E38" s="16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</row>
    <row r="39" spans="1:26" ht="15.75" customHeight="1" x14ac:dyDescent="0.25">
      <c r="A39" s="146"/>
      <c r="B39" s="146"/>
      <c r="C39" s="146"/>
      <c r="D39" s="1"/>
      <c r="E39" s="16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</row>
    <row r="40" spans="1:26" ht="15.75" customHeight="1" x14ac:dyDescent="0.25">
      <c r="A40" s="146"/>
      <c r="B40" s="146"/>
      <c r="C40" s="146"/>
      <c r="D40" s="1"/>
      <c r="E40" s="16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</row>
    <row r="41" spans="1:26" ht="15.75" customHeight="1" x14ac:dyDescent="0.25">
      <c r="A41" s="146"/>
      <c r="B41" s="146"/>
      <c r="C41" s="146"/>
      <c r="D41" s="1"/>
      <c r="E41" s="16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</row>
    <row r="42" spans="1:26" ht="15.75" customHeight="1" x14ac:dyDescent="0.25">
      <c r="A42" s="146"/>
      <c r="B42" s="146"/>
      <c r="C42" s="146"/>
      <c r="D42" s="1"/>
      <c r="E42" s="166"/>
      <c r="F42" s="146"/>
      <c r="G42" s="146"/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</row>
    <row r="43" spans="1:26" ht="15.75" customHeight="1" x14ac:dyDescent="0.25">
      <c r="A43" s="146"/>
      <c r="B43" s="146"/>
      <c r="C43" s="146"/>
      <c r="D43" s="1"/>
      <c r="E43" s="166"/>
      <c r="F43" s="146"/>
      <c r="G43" s="146"/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</row>
    <row r="44" spans="1:26" ht="15.75" customHeight="1" x14ac:dyDescent="0.25">
      <c r="A44" s="146"/>
      <c r="B44" s="146"/>
      <c r="C44" s="146"/>
      <c r="D44" s="1"/>
      <c r="E44" s="16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</row>
    <row r="45" spans="1:26" ht="15.75" customHeight="1" x14ac:dyDescent="0.25">
      <c r="A45" s="146"/>
      <c r="B45" s="146"/>
      <c r="C45" s="146"/>
      <c r="D45" s="1"/>
      <c r="E45" s="166"/>
      <c r="F45" s="146"/>
      <c r="G45" s="146"/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</row>
    <row r="46" spans="1:26" ht="15.75" customHeight="1" x14ac:dyDescent="0.25">
      <c r="A46" s="146"/>
      <c r="B46" s="146"/>
      <c r="C46" s="146"/>
      <c r="D46" s="1"/>
      <c r="E46" s="166"/>
      <c r="F46" s="146"/>
      <c r="G46" s="146"/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</row>
    <row r="47" spans="1:26" ht="15.75" customHeight="1" x14ac:dyDescent="0.25">
      <c r="A47" s="146"/>
      <c r="B47" s="146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</row>
    <row r="48" spans="1:26" ht="15.75" customHeight="1" x14ac:dyDescent="0.2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</row>
    <row r="49" spans="1:26" ht="15.75" customHeight="1" x14ac:dyDescent="0.25">
      <c r="A49" s="146"/>
      <c r="B49" s="146"/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</row>
    <row r="50" spans="1:26" ht="15.75" customHeight="1" x14ac:dyDescent="0.25">
      <c r="A50" s="146"/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</row>
    <row r="51" spans="1:26" ht="15.75" customHeight="1" x14ac:dyDescent="0.2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</row>
    <row r="52" spans="1:26" ht="15.75" customHeight="1" x14ac:dyDescent="0.25">
      <c r="A52" s="146"/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</row>
    <row r="53" spans="1:26" ht="15.75" customHeight="1" x14ac:dyDescent="0.25">
      <c r="A53" s="146"/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</row>
    <row r="54" spans="1:26" ht="15.75" customHeight="1" x14ac:dyDescent="0.25">
      <c r="A54" s="146"/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</row>
    <row r="55" spans="1:26" ht="15.75" customHeight="1" x14ac:dyDescent="0.25">
      <c r="A55" s="146"/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</row>
    <row r="56" spans="1:26" ht="15.75" customHeight="1" x14ac:dyDescent="0.25">
      <c r="A56" s="146"/>
      <c r="B56" s="146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</row>
    <row r="57" spans="1:26" ht="15.75" customHeight="1" x14ac:dyDescent="0.25">
      <c r="A57" s="146"/>
      <c r="B57" s="146"/>
      <c r="C57" s="146"/>
      <c r="D57" s="146"/>
      <c r="E57" s="146"/>
      <c r="F57" s="146"/>
      <c r="G57" s="146"/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</row>
    <row r="58" spans="1:26" ht="15.75" customHeight="1" x14ac:dyDescent="0.25">
      <c r="A58" s="146"/>
      <c r="B58" s="146"/>
      <c r="C58" s="146"/>
      <c r="D58" s="146"/>
      <c r="E58" s="146"/>
      <c r="F58" s="146"/>
      <c r="G58" s="146"/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</row>
    <row r="59" spans="1:26" ht="15.75" customHeight="1" x14ac:dyDescent="0.25">
      <c r="A59" s="146"/>
      <c r="B59" s="146"/>
      <c r="C59" s="146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</row>
    <row r="60" spans="1:26" ht="15.75" customHeight="1" x14ac:dyDescent="0.25">
      <c r="A60" s="146"/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</row>
    <row r="61" spans="1:26" ht="15.75" customHeight="1" x14ac:dyDescent="0.25">
      <c r="A61" s="146"/>
      <c r="B61" s="146"/>
      <c r="C61" s="146"/>
      <c r="D61" s="146"/>
      <c r="E61" s="146"/>
      <c r="F61" s="14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</row>
    <row r="62" spans="1:26" ht="15.75" customHeight="1" x14ac:dyDescent="0.25">
      <c r="A62" s="146"/>
      <c r="B62" s="146"/>
      <c r="C62" s="146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</row>
    <row r="63" spans="1:26" ht="15.75" customHeight="1" x14ac:dyDescent="0.25">
      <c r="A63" s="146"/>
      <c r="B63" s="146"/>
      <c r="C63" s="146"/>
      <c r="D63" s="146"/>
      <c r="E63" s="146"/>
      <c r="F63" s="14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</row>
    <row r="64" spans="1:26" ht="15.75" customHeight="1" x14ac:dyDescent="0.25">
      <c r="A64" s="146"/>
      <c r="B64" s="146"/>
      <c r="C64" s="146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</row>
    <row r="65" spans="1:26" ht="15.75" customHeight="1" x14ac:dyDescent="0.25">
      <c r="A65" s="146"/>
      <c r="B65" s="146"/>
      <c r="C65" s="146"/>
      <c r="D65" s="146"/>
      <c r="E65" s="146"/>
      <c r="F65" s="146"/>
      <c r="G65" s="146"/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</row>
    <row r="66" spans="1:26" ht="15.75" customHeight="1" x14ac:dyDescent="0.25">
      <c r="A66" s="146"/>
      <c r="B66" s="146"/>
      <c r="C66" s="146"/>
      <c r="D66" s="146"/>
      <c r="E66" s="146"/>
      <c r="F66" s="146"/>
      <c r="G66" s="146"/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</row>
    <row r="67" spans="1:26" ht="15.75" customHeight="1" x14ac:dyDescent="0.25">
      <c r="A67" s="146"/>
      <c r="B67" s="146"/>
      <c r="C67" s="146"/>
      <c r="D67" s="146"/>
      <c r="E67" s="146"/>
      <c r="F67" s="146"/>
      <c r="G67" s="146"/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</row>
    <row r="68" spans="1:26" ht="15.75" customHeight="1" x14ac:dyDescent="0.25">
      <c r="A68" s="146"/>
      <c r="B68" s="146"/>
      <c r="C68" s="146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</row>
    <row r="69" spans="1:26" ht="15.75" customHeight="1" x14ac:dyDescent="0.25">
      <c r="A69" s="146"/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</row>
    <row r="70" spans="1:26" ht="15.75" customHeight="1" x14ac:dyDescent="0.25">
      <c r="A70" s="146"/>
      <c r="B70" s="146"/>
      <c r="C70" s="146"/>
      <c r="D70" s="146"/>
      <c r="E70" s="146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</row>
    <row r="71" spans="1:26" ht="15.75" customHeight="1" x14ac:dyDescent="0.25">
      <c r="A71" s="146"/>
      <c r="B71" s="146"/>
      <c r="C71" s="146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</row>
    <row r="72" spans="1:26" ht="15.75" customHeight="1" x14ac:dyDescent="0.25">
      <c r="A72" s="146"/>
      <c r="B72" s="146"/>
      <c r="C72" s="146"/>
      <c r="D72" s="146"/>
      <c r="E72" s="146"/>
      <c r="F72" s="146"/>
      <c r="G72" s="146"/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</row>
    <row r="73" spans="1:26" ht="15.75" customHeight="1" x14ac:dyDescent="0.25">
      <c r="A73" s="146"/>
      <c r="B73" s="146"/>
      <c r="C73" s="146"/>
      <c r="D73" s="146"/>
      <c r="E73" s="146"/>
      <c r="F73" s="146"/>
      <c r="G73" s="146"/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</row>
    <row r="74" spans="1:26" ht="15.75" customHeight="1" x14ac:dyDescent="0.25">
      <c r="A74" s="146"/>
      <c r="B74" s="146"/>
      <c r="C74" s="146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</row>
    <row r="75" spans="1:26" ht="15.75" customHeight="1" x14ac:dyDescent="0.25">
      <c r="A75" s="146"/>
      <c r="B75" s="146"/>
      <c r="C75" s="146"/>
      <c r="D75" s="146"/>
      <c r="E75" s="146"/>
      <c r="F75" s="146"/>
      <c r="G75" s="146"/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</row>
    <row r="76" spans="1:26" ht="15.75" customHeight="1" x14ac:dyDescent="0.25">
      <c r="A76" s="146"/>
      <c r="B76" s="146"/>
      <c r="C76" s="146"/>
      <c r="D76" s="146"/>
      <c r="E76" s="146"/>
      <c r="F76" s="146"/>
      <c r="G76" s="146"/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</row>
    <row r="77" spans="1:26" ht="15.75" customHeight="1" x14ac:dyDescent="0.25">
      <c r="A77" s="146"/>
      <c r="B77" s="146"/>
      <c r="C77" s="146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</row>
    <row r="78" spans="1:26" ht="15.75" customHeight="1" x14ac:dyDescent="0.25">
      <c r="A78" s="146"/>
      <c r="B78" s="146"/>
      <c r="C78" s="146"/>
      <c r="D78" s="146"/>
      <c r="E78" s="146"/>
      <c r="F78" s="146"/>
      <c r="G78" s="146"/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</row>
    <row r="79" spans="1:26" ht="15.75" customHeight="1" x14ac:dyDescent="0.25">
      <c r="A79" s="146"/>
      <c r="B79" s="146"/>
      <c r="C79" s="146"/>
      <c r="D79" s="146"/>
      <c r="E79" s="146"/>
      <c r="F79" s="146"/>
      <c r="G79" s="146"/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</row>
    <row r="80" spans="1:26" ht="15.75" customHeight="1" x14ac:dyDescent="0.25">
      <c r="A80" s="146"/>
      <c r="B80" s="146"/>
      <c r="C80" s="146"/>
      <c r="D80" s="146"/>
      <c r="E80" s="146"/>
      <c r="F80" s="146"/>
      <c r="G80" s="146"/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</row>
    <row r="81" spans="1:26" ht="15.75" customHeight="1" x14ac:dyDescent="0.25">
      <c r="A81" s="146"/>
      <c r="B81" s="146"/>
      <c r="C81" s="146"/>
      <c r="D81" s="146"/>
      <c r="E81" s="146"/>
      <c r="F81" s="146"/>
      <c r="G81" s="146"/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</row>
    <row r="82" spans="1:26" ht="15.75" customHeight="1" x14ac:dyDescent="0.25">
      <c r="A82" s="146"/>
      <c r="B82" s="146"/>
      <c r="C82" s="146"/>
      <c r="D82" s="146"/>
      <c r="E82" s="146"/>
      <c r="F82" s="146"/>
      <c r="G82" s="146"/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</row>
    <row r="83" spans="1:26" ht="15.75" customHeight="1" x14ac:dyDescent="0.25">
      <c r="A83" s="146"/>
      <c r="B83" s="146"/>
      <c r="C83" s="146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</row>
    <row r="84" spans="1:26" ht="15.75" customHeight="1" x14ac:dyDescent="0.25">
      <c r="A84" s="146"/>
      <c r="B84" s="146"/>
      <c r="C84" s="146"/>
      <c r="D84" s="146"/>
      <c r="E84" s="146"/>
      <c r="F84" s="146"/>
      <c r="G84" s="146"/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</row>
    <row r="85" spans="1:26" ht="15.75" customHeight="1" x14ac:dyDescent="0.25">
      <c r="A85" s="146"/>
      <c r="B85" s="146"/>
      <c r="C85" s="146"/>
      <c r="D85" s="146"/>
      <c r="E85" s="146"/>
      <c r="F85" s="146"/>
      <c r="G85" s="146"/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</row>
    <row r="86" spans="1:26" ht="15.75" customHeight="1" x14ac:dyDescent="0.25">
      <c r="A86" s="146"/>
      <c r="B86" s="146"/>
      <c r="C86" s="146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</row>
    <row r="87" spans="1:26" ht="15.75" customHeight="1" x14ac:dyDescent="0.25">
      <c r="A87" s="146"/>
      <c r="B87" s="146"/>
      <c r="C87" s="146"/>
      <c r="D87" s="146"/>
      <c r="E87" s="146"/>
      <c r="F87" s="14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</row>
    <row r="88" spans="1:26" ht="15.75" customHeight="1" x14ac:dyDescent="0.25">
      <c r="A88" s="146"/>
      <c r="B88" s="146"/>
      <c r="C88" s="146"/>
      <c r="D88" s="146"/>
      <c r="E88" s="146"/>
      <c r="F88" s="14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</row>
    <row r="89" spans="1:26" ht="15.75" customHeight="1" x14ac:dyDescent="0.25">
      <c r="A89" s="146"/>
      <c r="B89" s="146"/>
      <c r="C89" s="146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</row>
    <row r="90" spans="1:26" ht="15.75" customHeight="1" x14ac:dyDescent="0.25">
      <c r="A90" s="146"/>
      <c r="B90" s="146"/>
      <c r="C90" s="146"/>
      <c r="D90" s="146"/>
      <c r="E90" s="146"/>
      <c r="F90" s="146"/>
      <c r="G90" s="146"/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</row>
    <row r="91" spans="1:26" ht="15.75" customHeight="1" x14ac:dyDescent="0.25">
      <c r="A91" s="146"/>
      <c r="B91" s="146"/>
      <c r="C91" s="146"/>
      <c r="D91" s="146"/>
      <c r="E91" s="146"/>
      <c r="F91" s="146"/>
      <c r="G91" s="146"/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</row>
    <row r="92" spans="1:26" ht="15.75" customHeight="1" x14ac:dyDescent="0.25">
      <c r="A92" s="146"/>
      <c r="B92" s="146"/>
      <c r="C92" s="146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</row>
    <row r="93" spans="1:26" ht="15.75" customHeight="1" x14ac:dyDescent="0.25">
      <c r="A93" s="146"/>
      <c r="B93" s="146"/>
      <c r="C93" s="146"/>
      <c r="D93" s="146"/>
      <c r="E93" s="146"/>
      <c r="F93" s="146"/>
      <c r="G93" s="146"/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</row>
    <row r="94" spans="1:26" ht="15.75" customHeight="1" x14ac:dyDescent="0.25">
      <c r="A94" s="146"/>
      <c r="B94" s="146"/>
      <c r="C94" s="146"/>
      <c r="D94" s="146"/>
      <c r="E94" s="146"/>
      <c r="F94" s="146"/>
      <c r="G94" s="146"/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</row>
    <row r="95" spans="1:26" ht="15.75" customHeight="1" x14ac:dyDescent="0.25">
      <c r="A95" s="146"/>
      <c r="B95" s="146"/>
      <c r="C95" s="146"/>
      <c r="D95" s="146"/>
      <c r="E95" s="146"/>
      <c r="F95" s="146"/>
      <c r="G95" s="146"/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</row>
    <row r="96" spans="1:26" ht="15.75" customHeight="1" x14ac:dyDescent="0.25">
      <c r="A96" s="146"/>
      <c r="B96" s="146"/>
      <c r="C96" s="146"/>
      <c r="D96" s="146"/>
      <c r="E96" s="146"/>
      <c r="F96" s="146"/>
      <c r="G96" s="146"/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</row>
    <row r="97" spans="1:26" ht="15.75" customHeight="1" x14ac:dyDescent="0.25">
      <c r="A97" s="146"/>
      <c r="B97" s="146"/>
      <c r="C97" s="146"/>
      <c r="D97" s="146"/>
      <c r="E97" s="146"/>
      <c r="F97" s="146"/>
      <c r="G97" s="146"/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</row>
    <row r="98" spans="1:26" ht="15.75" customHeight="1" x14ac:dyDescent="0.25">
      <c r="A98" s="146"/>
      <c r="B98" s="146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</row>
    <row r="99" spans="1:26" ht="15.75" customHeight="1" x14ac:dyDescent="0.25">
      <c r="A99" s="146"/>
      <c r="B99" s="146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</row>
    <row r="100" spans="1:26" ht="15.75" customHeight="1" x14ac:dyDescent="0.25">
      <c r="A100" s="146"/>
      <c r="B100" s="146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</row>
    <row r="101" spans="1:26" ht="15.75" customHeight="1" x14ac:dyDescent="0.25">
      <c r="A101" s="146"/>
      <c r="B101" s="146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</row>
    <row r="102" spans="1:26" ht="15.75" customHeight="1" x14ac:dyDescent="0.25">
      <c r="A102" s="146"/>
      <c r="B102" s="146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</row>
    <row r="103" spans="1:26" ht="15.75" customHeight="1" x14ac:dyDescent="0.25">
      <c r="A103" s="146"/>
      <c r="B103" s="146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</row>
    <row r="104" spans="1:26" ht="15.75" customHeight="1" x14ac:dyDescent="0.25">
      <c r="A104" s="146"/>
      <c r="B104" s="146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</row>
    <row r="105" spans="1:26" ht="15.75" customHeight="1" x14ac:dyDescent="0.25">
      <c r="A105" s="146"/>
      <c r="B105" s="146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</row>
    <row r="106" spans="1:26" ht="15.75" customHeight="1" x14ac:dyDescent="0.25">
      <c r="A106" s="146"/>
      <c r="B106" s="146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</row>
    <row r="107" spans="1:26" ht="15.75" customHeight="1" x14ac:dyDescent="0.25">
      <c r="A107" s="146"/>
      <c r="B107" s="146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</row>
    <row r="108" spans="1:26" ht="15.75" customHeight="1" x14ac:dyDescent="0.25">
      <c r="A108" s="146"/>
      <c r="B108" s="146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</row>
    <row r="109" spans="1:26" ht="15.75" customHeight="1" x14ac:dyDescent="0.25">
      <c r="A109" s="146"/>
      <c r="B109" s="146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</row>
    <row r="110" spans="1:26" ht="15.75" customHeight="1" x14ac:dyDescent="0.25">
      <c r="A110" s="146"/>
      <c r="B110" s="146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</row>
    <row r="111" spans="1:26" ht="15.75" customHeight="1" x14ac:dyDescent="0.25">
      <c r="A111" s="146"/>
      <c r="B111" s="146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</row>
    <row r="112" spans="1:26" ht="15.75" customHeight="1" x14ac:dyDescent="0.25">
      <c r="A112" s="146"/>
      <c r="B112" s="146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</row>
    <row r="113" spans="1:26" ht="15.75" customHeight="1" x14ac:dyDescent="0.25">
      <c r="A113" s="146"/>
      <c r="B113" s="146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</row>
    <row r="114" spans="1:26" ht="15.75" customHeight="1" x14ac:dyDescent="0.25">
      <c r="A114" s="146"/>
      <c r="B114" s="146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</row>
    <row r="115" spans="1:26" ht="15.75" customHeight="1" x14ac:dyDescent="0.25">
      <c r="A115" s="146"/>
      <c r="B115" s="146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</row>
    <row r="116" spans="1:26" ht="15.75" customHeight="1" x14ac:dyDescent="0.25">
      <c r="A116" s="146"/>
      <c r="B116" s="146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</row>
    <row r="117" spans="1:26" ht="15.75" customHeight="1" x14ac:dyDescent="0.25">
      <c r="A117" s="146"/>
      <c r="B117" s="146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</row>
    <row r="118" spans="1:26" ht="15.75" customHeight="1" x14ac:dyDescent="0.25">
      <c r="A118" s="146"/>
      <c r="B118" s="146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</row>
    <row r="119" spans="1:26" ht="15.75" customHeight="1" x14ac:dyDescent="0.25">
      <c r="A119" s="146"/>
      <c r="B119" s="146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</row>
    <row r="120" spans="1:26" ht="15.75" customHeight="1" x14ac:dyDescent="0.25">
      <c r="A120" s="146"/>
      <c r="B120" s="146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</row>
    <row r="121" spans="1:26" ht="15.75" customHeight="1" x14ac:dyDescent="0.25">
      <c r="A121" s="146"/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</row>
    <row r="122" spans="1:26" ht="15.75" customHeight="1" x14ac:dyDescent="0.25">
      <c r="A122" s="146"/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</row>
    <row r="123" spans="1:26" ht="15.75" customHeight="1" x14ac:dyDescent="0.25">
      <c r="A123" s="146"/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</row>
    <row r="124" spans="1:26" ht="15.75" customHeight="1" x14ac:dyDescent="0.25">
      <c r="A124" s="146"/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</row>
    <row r="125" spans="1:26" ht="15.75" customHeight="1" x14ac:dyDescent="0.25">
      <c r="A125" s="146"/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</row>
    <row r="126" spans="1:26" ht="15.75" customHeight="1" x14ac:dyDescent="0.25">
      <c r="A126" s="146"/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</row>
    <row r="127" spans="1:26" ht="15.75" customHeight="1" x14ac:dyDescent="0.25">
      <c r="A127" s="146"/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</row>
    <row r="128" spans="1:26" ht="15.75" customHeight="1" x14ac:dyDescent="0.25">
      <c r="A128" s="146"/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</row>
    <row r="129" spans="1:26" ht="15.75" customHeight="1" x14ac:dyDescent="0.25">
      <c r="A129" s="146"/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</row>
    <row r="130" spans="1:26" ht="15.75" customHeight="1" x14ac:dyDescent="0.25">
      <c r="A130" s="146"/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</row>
    <row r="131" spans="1:26" ht="15.75" customHeight="1" x14ac:dyDescent="0.25">
      <c r="A131" s="146"/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</row>
    <row r="132" spans="1:26" ht="15.75" customHeight="1" x14ac:dyDescent="0.25">
      <c r="A132" s="146"/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</row>
    <row r="133" spans="1:26" ht="15.75" customHeight="1" x14ac:dyDescent="0.25">
      <c r="A133" s="146"/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</row>
    <row r="134" spans="1:26" ht="15.75" customHeight="1" x14ac:dyDescent="0.25">
      <c r="A134" s="146"/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</row>
    <row r="135" spans="1:26" ht="15.75" customHeight="1" x14ac:dyDescent="0.25">
      <c r="A135" s="146"/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</row>
    <row r="136" spans="1:26" ht="15.75" customHeight="1" x14ac:dyDescent="0.25">
      <c r="A136" s="146"/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</row>
    <row r="137" spans="1:26" ht="15.75" customHeight="1" x14ac:dyDescent="0.25">
      <c r="A137" s="146"/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</row>
    <row r="138" spans="1:26" ht="15.75" customHeight="1" x14ac:dyDescent="0.25">
      <c r="A138" s="146"/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</row>
    <row r="139" spans="1:26" ht="15.75" customHeight="1" x14ac:dyDescent="0.25">
      <c r="A139" s="146"/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</row>
    <row r="140" spans="1:26" ht="15.75" customHeight="1" x14ac:dyDescent="0.25">
      <c r="A140" s="146"/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</row>
    <row r="141" spans="1:26" ht="15.75" customHeight="1" x14ac:dyDescent="0.25">
      <c r="A141" s="146"/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</row>
    <row r="142" spans="1:26" ht="15.75" customHeight="1" x14ac:dyDescent="0.25">
      <c r="A142" s="146"/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</row>
    <row r="143" spans="1:26" ht="15.75" customHeight="1" x14ac:dyDescent="0.25">
      <c r="A143" s="146"/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</row>
    <row r="144" spans="1:26" ht="15.75" customHeight="1" x14ac:dyDescent="0.25">
      <c r="A144" s="146"/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</row>
    <row r="145" spans="1:26" ht="15.75" customHeight="1" x14ac:dyDescent="0.25">
      <c r="A145" s="146"/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</row>
    <row r="146" spans="1:26" ht="15.75" customHeight="1" x14ac:dyDescent="0.25">
      <c r="A146" s="146"/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</row>
    <row r="147" spans="1:26" ht="15.75" customHeight="1" x14ac:dyDescent="0.25">
      <c r="A147" s="146"/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</row>
    <row r="148" spans="1:26" ht="15.75" customHeight="1" x14ac:dyDescent="0.25">
      <c r="A148" s="146"/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</row>
    <row r="149" spans="1:26" ht="15.75" customHeight="1" x14ac:dyDescent="0.25">
      <c r="A149" s="146"/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</row>
    <row r="150" spans="1:26" ht="15.75" customHeight="1" x14ac:dyDescent="0.25">
      <c r="A150" s="146"/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</row>
    <row r="151" spans="1:26" ht="15.75" customHeight="1" x14ac:dyDescent="0.25">
      <c r="A151" s="146"/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</row>
    <row r="152" spans="1:26" ht="15.75" customHeight="1" x14ac:dyDescent="0.25">
      <c r="A152" s="146"/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</row>
    <row r="153" spans="1:26" ht="15.75" customHeight="1" x14ac:dyDescent="0.25">
      <c r="A153" s="146"/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</row>
    <row r="154" spans="1:26" ht="15.75" customHeight="1" x14ac:dyDescent="0.25">
      <c r="A154" s="146"/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</row>
    <row r="155" spans="1:26" ht="15.75" customHeight="1" x14ac:dyDescent="0.25">
      <c r="A155" s="146"/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</row>
    <row r="156" spans="1:26" ht="15.75" customHeight="1" x14ac:dyDescent="0.25">
      <c r="A156" s="146"/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</row>
    <row r="157" spans="1:26" ht="15.75" customHeight="1" x14ac:dyDescent="0.25">
      <c r="A157" s="146"/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</row>
    <row r="158" spans="1:26" ht="15.75" customHeight="1" x14ac:dyDescent="0.25">
      <c r="A158" s="146"/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</row>
    <row r="159" spans="1:26" ht="15.75" customHeight="1" x14ac:dyDescent="0.25">
      <c r="A159" s="146"/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</row>
    <row r="160" spans="1:26" ht="15.75" customHeight="1" x14ac:dyDescent="0.25">
      <c r="A160" s="146"/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</row>
    <row r="161" spans="1:26" ht="15.75" customHeight="1" x14ac:dyDescent="0.25">
      <c r="A161" s="146"/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</row>
    <row r="162" spans="1:26" ht="15.75" customHeight="1" x14ac:dyDescent="0.25">
      <c r="A162" s="146"/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</row>
    <row r="163" spans="1:26" ht="15.75" customHeight="1" x14ac:dyDescent="0.25">
      <c r="A163" s="146"/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</row>
    <row r="164" spans="1:26" ht="15.75" customHeight="1" x14ac:dyDescent="0.25">
      <c r="A164" s="146"/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</row>
    <row r="165" spans="1:26" ht="15.75" customHeight="1" x14ac:dyDescent="0.25">
      <c r="A165" s="146"/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</row>
    <row r="166" spans="1:26" ht="15.75" customHeight="1" x14ac:dyDescent="0.25">
      <c r="A166" s="146"/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</row>
    <row r="167" spans="1:26" ht="15.75" customHeight="1" x14ac:dyDescent="0.25">
      <c r="A167" s="146"/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</row>
    <row r="168" spans="1:26" ht="15.75" customHeight="1" x14ac:dyDescent="0.25">
      <c r="A168" s="146"/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</row>
    <row r="169" spans="1:26" ht="15.75" customHeight="1" x14ac:dyDescent="0.25">
      <c r="A169" s="146"/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</row>
    <row r="170" spans="1:26" ht="15.75" customHeight="1" x14ac:dyDescent="0.25">
      <c r="A170" s="146"/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</row>
    <row r="171" spans="1:26" ht="15.75" customHeight="1" x14ac:dyDescent="0.25">
      <c r="A171" s="146"/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</row>
    <row r="172" spans="1:26" ht="15.75" customHeight="1" x14ac:dyDescent="0.25">
      <c r="A172" s="146"/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</row>
    <row r="173" spans="1:26" ht="15.75" customHeight="1" x14ac:dyDescent="0.25">
      <c r="A173" s="146"/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</row>
    <row r="174" spans="1:26" ht="15.75" customHeight="1" x14ac:dyDescent="0.25">
      <c r="A174" s="146"/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</row>
    <row r="175" spans="1:26" ht="15.75" customHeight="1" x14ac:dyDescent="0.25">
      <c r="A175" s="146"/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</row>
    <row r="176" spans="1:26" ht="15.75" customHeight="1" x14ac:dyDescent="0.25">
      <c r="A176" s="146"/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</row>
    <row r="177" spans="1:26" ht="15.75" customHeight="1" x14ac:dyDescent="0.25">
      <c r="A177" s="146"/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</row>
    <row r="178" spans="1:26" ht="15.75" customHeight="1" x14ac:dyDescent="0.25">
      <c r="A178" s="146"/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</row>
    <row r="179" spans="1:26" ht="15.75" customHeight="1" x14ac:dyDescent="0.25">
      <c r="A179" s="146"/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</row>
    <row r="180" spans="1:26" ht="15.75" customHeight="1" x14ac:dyDescent="0.25">
      <c r="A180" s="146"/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</row>
    <row r="181" spans="1:26" ht="15.75" customHeight="1" x14ac:dyDescent="0.25">
      <c r="A181" s="146"/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</row>
    <row r="182" spans="1:26" ht="15.75" customHeight="1" x14ac:dyDescent="0.25">
      <c r="A182" s="146"/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</row>
    <row r="183" spans="1:26" ht="15.75" customHeight="1" x14ac:dyDescent="0.25">
      <c r="A183" s="146"/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</row>
    <row r="184" spans="1:26" ht="15.75" customHeight="1" x14ac:dyDescent="0.25">
      <c r="A184" s="146"/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</row>
    <row r="185" spans="1:26" ht="15.75" customHeight="1" x14ac:dyDescent="0.25">
      <c r="A185" s="146"/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</row>
    <row r="186" spans="1:26" ht="15.75" customHeight="1" x14ac:dyDescent="0.25">
      <c r="A186" s="146"/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</row>
    <row r="187" spans="1:26" ht="15.75" customHeight="1" x14ac:dyDescent="0.25">
      <c r="A187" s="146"/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</row>
    <row r="188" spans="1:26" ht="15.75" customHeight="1" x14ac:dyDescent="0.25">
      <c r="A188" s="146"/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</row>
    <row r="189" spans="1:26" ht="15.75" customHeight="1" x14ac:dyDescent="0.25">
      <c r="A189" s="146"/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</row>
    <row r="190" spans="1:26" ht="15.75" customHeight="1" x14ac:dyDescent="0.25">
      <c r="A190" s="146"/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</row>
    <row r="191" spans="1:26" ht="15.75" customHeight="1" x14ac:dyDescent="0.25">
      <c r="A191" s="146"/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</row>
    <row r="192" spans="1:26" ht="15.75" customHeight="1" x14ac:dyDescent="0.25">
      <c r="A192" s="146"/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</row>
    <row r="193" spans="1:26" ht="15.75" customHeight="1" x14ac:dyDescent="0.25">
      <c r="A193" s="146"/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</row>
    <row r="194" spans="1:26" ht="15.75" customHeight="1" x14ac:dyDescent="0.25">
      <c r="A194" s="146"/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</row>
    <row r="195" spans="1:26" ht="15.75" customHeight="1" x14ac:dyDescent="0.25">
      <c r="A195" s="146"/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</row>
    <row r="196" spans="1:26" ht="15.75" customHeight="1" x14ac:dyDescent="0.25">
      <c r="A196" s="146"/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</row>
    <row r="197" spans="1:26" ht="15.75" customHeight="1" x14ac:dyDescent="0.25">
      <c r="A197" s="146"/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</row>
    <row r="198" spans="1:26" ht="15.75" customHeight="1" x14ac:dyDescent="0.25">
      <c r="A198" s="146"/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</row>
    <row r="199" spans="1:26" ht="15.75" customHeight="1" x14ac:dyDescent="0.25">
      <c r="A199" s="146"/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</row>
    <row r="200" spans="1:26" ht="15.75" customHeight="1" x14ac:dyDescent="0.25">
      <c r="A200" s="146"/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</row>
    <row r="201" spans="1:26" ht="15.75" customHeight="1" x14ac:dyDescent="0.25">
      <c r="A201" s="146"/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</row>
    <row r="202" spans="1:26" ht="15.75" customHeight="1" x14ac:dyDescent="0.25">
      <c r="A202" s="146"/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</row>
    <row r="203" spans="1:26" ht="15.75" customHeight="1" x14ac:dyDescent="0.25">
      <c r="A203" s="146"/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</row>
    <row r="204" spans="1:26" ht="15.75" customHeight="1" x14ac:dyDescent="0.25">
      <c r="A204" s="146"/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</row>
    <row r="205" spans="1:26" ht="15.75" customHeight="1" x14ac:dyDescent="0.25">
      <c r="A205" s="146"/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</row>
    <row r="206" spans="1:26" ht="15.75" customHeight="1" x14ac:dyDescent="0.25">
      <c r="A206" s="146"/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</row>
    <row r="207" spans="1:26" ht="15.75" customHeight="1" x14ac:dyDescent="0.25">
      <c r="A207" s="146"/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</row>
    <row r="208" spans="1:26" ht="15.75" customHeight="1" x14ac:dyDescent="0.25">
      <c r="A208" s="146"/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</row>
    <row r="209" spans="1:26" ht="15.75" customHeight="1" x14ac:dyDescent="0.25">
      <c r="A209" s="146"/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</row>
    <row r="210" spans="1:26" ht="15.75" customHeight="1" x14ac:dyDescent="0.25">
      <c r="A210" s="146"/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</row>
    <row r="211" spans="1:26" ht="15.75" customHeight="1" x14ac:dyDescent="0.25">
      <c r="A211" s="146"/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</row>
    <row r="212" spans="1:26" ht="15.75" customHeight="1" x14ac:dyDescent="0.25">
      <c r="A212" s="146"/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</row>
    <row r="213" spans="1:26" ht="15.75" customHeight="1" x14ac:dyDescent="0.25">
      <c r="A213" s="146"/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</row>
    <row r="214" spans="1:26" ht="15.75" customHeight="1" x14ac:dyDescent="0.25">
      <c r="A214" s="146"/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</row>
    <row r="215" spans="1:26" ht="15.75" customHeight="1" x14ac:dyDescent="0.25">
      <c r="A215" s="146"/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</row>
    <row r="216" spans="1:26" ht="15.75" customHeight="1" x14ac:dyDescent="0.25">
      <c r="A216" s="146"/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</row>
    <row r="217" spans="1:26" ht="15.75" customHeight="1" x14ac:dyDescent="0.25">
      <c r="A217" s="146"/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</row>
    <row r="218" spans="1:26" ht="15.75" customHeight="1" x14ac:dyDescent="0.25">
      <c r="A218" s="146"/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</row>
    <row r="219" spans="1:26" ht="15.75" customHeight="1" x14ac:dyDescent="0.25">
      <c r="A219" s="146"/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</row>
    <row r="220" spans="1:26" ht="15.75" customHeight="1" x14ac:dyDescent="0.25">
      <c r="A220" s="146"/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</row>
    <row r="221" spans="1:26" ht="15.75" customHeight="1" x14ac:dyDescent="0.25">
      <c r="A221" s="146"/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</row>
    <row r="222" spans="1:26" ht="15.75" customHeight="1" x14ac:dyDescent="0.25">
      <c r="A222" s="146"/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</row>
    <row r="223" spans="1:26" ht="15.75" customHeight="1" x14ac:dyDescent="0.25">
      <c r="A223" s="146"/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</row>
    <row r="224" spans="1:26" ht="15.75" customHeight="1" x14ac:dyDescent="0.25">
      <c r="A224" s="146"/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</row>
    <row r="225" spans="1:26" ht="15.75" customHeight="1" x14ac:dyDescent="0.25">
      <c r="A225" s="146"/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</row>
    <row r="226" spans="1:26" ht="15.75" customHeight="1" x14ac:dyDescent="0.25">
      <c r="A226" s="146"/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</row>
    <row r="227" spans="1:26" ht="15.75" customHeight="1" x14ac:dyDescent="0.25">
      <c r="A227" s="146"/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</row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23:C23"/>
    <mergeCell ref="A1:B1"/>
    <mergeCell ref="A3:H3"/>
    <mergeCell ref="A4:H4"/>
    <mergeCell ref="A8:A9"/>
    <mergeCell ref="B8:B9"/>
    <mergeCell ref="C8:E8"/>
    <mergeCell ref="F8:H8"/>
  </mergeCells>
  <printOptions horizontalCentered="1"/>
  <pageMargins left="1.2097222222222199" right="0.9" top="1.1499999999999999" bottom="0.9" header="0.51180555555555496" footer="0.51180555555555496"/>
  <pageSetup paperSize="9" firstPageNumber="0" orientation="landscape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E25" sqref="E25"/>
    </sheetView>
  </sheetViews>
  <sheetFormatPr defaultColWidth="14.42578125" defaultRowHeight="15" x14ac:dyDescent="0.25"/>
  <cols>
    <col min="1" max="1" width="5.7109375" customWidth="1"/>
    <col min="2" max="2" width="14.140625" customWidth="1"/>
    <col min="3" max="3" width="16.140625" customWidth="1"/>
    <col min="4" max="4" width="19.42578125" customWidth="1"/>
    <col min="5" max="5" width="16.5703125" customWidth="1"/>
    <col min="6" max="6" width="15.28515625" customWidth="1"/>
    <col min="7" max="7" width="16" customWidth="1"/>
    <col min="8" max="8" width="15.85546875" customWidth="1"/>
    <col min="9" max="9" width="16.42578125" customWidth="1"/>
    <col min="10" max="12" width="10.7109375" customWidth="1"/>
    <col min="13" max="26" width="9.28515625" customWidth="1"/>
  </cols>
  <sheetData>
    <row r="1" spans="1:26" ht="15.75" x14ac:dyDescent="0.25">
      <c r="A1" s="101" t="s">
        <v>892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893</v>
      </c>
      <c r="B3" s="705"/>
      <c r="C3" s="705"/>
      <c r="D3" s="705"/>
      <c r="E3" s="705"/>
      <c r="F3" s="705"/>
      <c r="G3" s="705"/>
      <c r="H3" s="705"/>
      <c r="I3" s="705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22" t="str">
        <f>'1'!$E$5</f>
        <v>KABUPATEN/KOTA</v>
      </c>
      <c r="E4" s="101" t="str">
        <f>'1'!$F$5</f>
        <v>KARANGANYAR</v>
      </c>
      <c r="F4" s="102"/>
      <c r="G4" s="102"/>
      <c r="H4" s="102"/>
      <c r="I4" s="105"/>
      <c r="J4" s="142"/>
      <c r="K4" s="142"/>
      <c r="L4" s="14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22" t="str">
        <f>'1'!$E$6</f>
        <v>TAHUN</v>
      </c>
      <c r="E5" s="101">
        <f>'1'!$F$6</f>
        <v>2024</v>
      </c>
      <c r="F5" s="102"/>
      <c r="G5" s="102"/>
      <c r="H5" s="102"/>
      <c r="I5" s="105"/>
      <c r="J5" s="142"/>
      <c r="K5" s="142"/>
      <c r="L5" s="142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42"/>
      <c r="B6" s="142"/>
      <c r="C6" s="142"/>
      <c r="D6" s="236"/>
      <c r="E6" s="236"/>
      <c r="F6" s="236"/>
      <c r="G6" s="236"/>
      <c r="H6" s="236"/>
      <c r="I6" s="236"/>
      <c r="J6" s="142"/>
      <c r="K6" s="142"/>
      <c r="L6" s="142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17" t="s">
        <v>4</v>
      </c>
      <c r="B7" s="717" t="s">
        <v>502</v>
      </c>
      <c r="C7" s="717" t="str">
        <f>'12'!C7</f>
        <v>DESA</v>
      </c>
      <c r="D7" s="740" t="s">
        <v>894</v>
      </c>
      <c r="E7" s="740"/>
      <c r="F7" s="740"/>
      <c r="G7" s="740" t="s">
        <v>895</v>
      </c>
      <c r="H7" s="740"/>
      <c r="I7" s="740"/>
      <c r="J7" s="103"/>
      <c r="K7" s="160"/>
      <c r="L7" s="160"/>
      <c r="M7" s="160"/>
      <c r="N7" s="160"/>
      <c r="O7" s="160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17"/>
      <c r="B8" s="717"/>
      <c r="C8" s="717"/>
      <c r="D8" s="707" t="s">
        <v>326</v>
      </c>
      <c r="E8" s="707" t="s">
        <v>896</v>
      </c>
      <c r="F8" s="707"/>
      <c r="G8" s="707" t="s">
        <v>326</v>
      </c>
      <c r="H8" s="707" t="s">
        <v>897</v>
      </c>
      <c r="I8" s="707"/>
      <c r="J8" s="103"/>
      <c r="K8" s="160"/>
      <c r="L8" s="160"/>
      <c r="M8" s="160"/>
      <c r="N8" s="160"/>
      <c r="O8" s="160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x14ac:dyDescent="0.25">
      <c r="A9" s="717"/>
      <c r="B9" s="717"/>
      <c r="C9" s="717"/>
      <c r="D9" s="717"/>
      <c r="E9" s="106" t="s">
        <v>326</v>
      </c>
      <c r="F9" s="107" t="s">
        <v>29</v>
      </c>
      <c r="G9" s="707"/>
      <c r="H9" s="106" t="s">
        <v>326</v>
      </c>
      <c r="I9" s="107" t="s">
        <v>29</v>
      </c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221">
        <v>1</v>
      </c>
      <c r="B10" s="109">
        <v>2</v>
      </c>
      <c r="C10" s="374">
        <v>3</v>
      </c>
      <c r="D10" s="375">
        <v>4</v>
      </c>
      <c r="E10" s="375">
        <v>5</v>
      </c>
      <c r="F10" s="375">
        <v>6</v>
      </c>
      <c r="G10" s="375">
        <v>7</v>
      </c>
      <c r="H10" s="375">
        <v>8</v>
      </c>
      <c r="I10" s="375">
        <v>9</v>
      </c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6.5" customHeight="1" x14ac:dyDescent="0.25">
      <c r="A11" s="111">
        <v>1</v>
      </c>
      <c r="B11" s="167" t="s">
        <v>504</v>
      </c>
      <c r="C11" s="150" t="str">
        <f>'29'!C11</f>
        <v>PASEBAN</v>
      </c>
      <c r="D11" s="114">
        <v>33</v>
      </c>
      <c r="E11" s="114">
        <v>22</v>
      </c>
      <c r="F11" s="346">
        <f t="shared" ref="F11:F23" si="0">E11/D11*100</f>
        <v>66.666666666666657</v>
      </c>
      <c r="G11" s="114">
        <v>24</v>
      </c>
      <c r="H11" s="114">
        <v>20</v>
      </c>
      <c r="I11" s="346">
        <f t="shared" ref="I11:I23" si="1">H11/G11*100</f>
        <v>83.333333333333343</v>
      </c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6.5" customHeight="1" x14ac:dyDescent="0.25">
      <c r="A12" s="111">
        <v>2</v>
      </c>
      <c r="B12" s="167"/>
      <c r="C12" s="150" t="str">
        <f>'29'!C12</f>
        <v>LEMAHBANG</v>
      </c>
      <c r="D12" s="114">
        <v>29</v>
      </c>
      <c r="E12" s="114">
        <v>15</v>
      </c>
      <c r="F12" s="346">
        <f t="shared" si="0"/>
        <v>51.724137931034484</v>
      </c>
      <c r="G12" s="114">
        <v>25</v>
      </c>
      <c r="H12" s="114">
        <v>23</v>
      </c>
      <c r="I12" s="346">
        <f t="shared" si="1"/>
        <v>92</v>
      </c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6.5" customHeight="1" x14ac:dyDescent="0.25">
      <c r="A13" s="111">
        <v>3</v>
      </c>
      <c r="B13" s="167"/>
      <c r="C13" s="150" t="str">
        <f>'29'!C13</f>
        <v>KARANGBANGUN</v>
      </c>
      <c r="D13" s="114">
        <v>37</v>
      </c>
      <c r="E13" s="114">
        <v>20</v>
      </c>
      <c r="F13" s="346">
        <f t="shared" si="0"/>
        <v>54.054054054054056</v>
      </c>
      <c r="G13" s="114">
        <v>18</v>
      </c>
      <c r="H13" s="114">
        <v>15</v>
      </c>
      <c r="I13" s="346">
        <f t="shared" si="1"/>
        <v>83.333333333333343</v>
      </c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6.5" customHeight="1" x14ac:dyDescent="0.25">
      <c r="A14" s="111">
        <v>4</v>
      </c>
      <c r="B14" s="167"/>
      <c r="C14" s="150" t="str">
        <f>'29'!C14</f>
        <v>PLOSO</v>
      </c>
      <c r="D14" s="114">
        <v>32</v>
      </c>
      <c r="E14" s="114">
        <v>13</v>
      </c>
      <c r="F14" s="346">
        <f t="shared" si="0"/>
        <v>40.625</v>
      </c>
      <c r="G14" s="114">
        <v>3</v>
      </c>
      <c r="H14" s="114">
        <v>2</v>
      </c>
      <c r="I14" s="346">
        <f t="shared" si="1"/>
        <v>66.666666666666657</v>
      </c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6.5" customHeight="1" x14ac:dyDescent="0.25">
      <c r="A15" s="111">
        <v>5</v>
      </c>
      <c r="B15" s="167"/>
      <c r="C15" s="150" t="str">
        <f>'29'!C15</f>
        <v>GIRIWONDO</v>
      </c>
      <c r="D15" s="114">
        <v>29</v>
      </c>
      <c r="E15" s="114">
        <v>26</v>
      </c>
      <c r="F15" s="346">
        <f t="shared" si="0"/>
        <v>89.65517241379311</v>
      </c>
      <c r="G15" s="114">
        <v>29</v>
      </c>
      <c r="H15" s="114">
        <v>25</v>
      </c>
      <c r="I15" s="346">
        <f t="shared" si="1"/>
        <v>86.206896551724128</v>
      </c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6.5" customHeight="1" x14ac:dyDescent="0.25">
      <c r="A16" s="111">
        <v>6</v>
      </c>
      <c r="B16" s="167"/>
      <c r="C16" s="150" t="str">
        <f>'29'!C16</f>
        <v>KADIPIRO</v>
      </c>
      <c r="D16" s="114">
        <v>32</v>
      </c>
      <c r="E16" s="114">
        <v>15</v>
      </c>
      <c r="F16" s="346">
        <f t="shared" si="0"/>
        <v>46.875</v>
      </c>
      <c r="G16" s="114">
        <v>33</v>
      </c>
      <c r="H16" s="114">
        <v>33</v>
      </c>
      <c r="I16" s="346">
        <f t="shared" si="1"/>
        <v>100</v>
      </c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6.5" customHeight="1" x14ac:dyDescent="0.25">
      <c r="A17" s="111">
        <v>7</v>
      </c>
      <c r="B17" s="167"/>
      <c r="C17" s="150" t="str">
        <f>'29'!C17</f>
        <v>JUMANTORO</v>
      </c>
      <c r="D17" s="114">
        <v>44</v>
      </c>
      <c r="E17" s="114">
        <v>23</v>
      </c>
      <c r="F17" s="346">
        <f t="shared" si="0"/>
        <v>52.272727272727273</v>
      </c>
      <c r="G17" s="114">
        <v>51</v>
      </c>
      <c r="H17" s="114">
        <v>47</v>
      </c>
      <c r="I17" s="346">
        <f t="shared" si="1"/>
        <v>92.156862745098039</v>
      </c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6.5" customHeight="1" x14ac:dyDescent="0.25">
      <c r="A18" s="111">
        <v>8</v>
      </c>
      <c r="B18" s="167"/>
      <c r="C18" s="150" t="str">
        <f>'29'!C18</f>
        <v>KEDAWUNG</v>
      </c>
      <c r="D18" s="114">
        <v>25</v>
      </c>
      <c r="E18" s="114">
        <v>15</v>
      </c>
      <c r="F18" s="346">
        <f t="shared" si="0"/>
        <v>60</v>
      </c>
      <c r="G18" s="114">
        <v>23</v>
      </c>
      <c r="H18" s="114">
        <v>23</v>
      </c>
      <c r="I18" s="346">
        <f t="shared" si="1"/>
        <v>100</v>
      </c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6.5" customHeight="1" x14ac:dyDescent="0.25">
      <c r="A19" s="111">
        <v>9</v>
      </c>
      <c r="B19" s="167"/>
      <c r="C19" s="150" t="str">
        <f>'29'!C19</f>
        <v>BAKALAN</v>
      </c>
      <c r="D19" s="114">
        <v>27</v>
      </c>
      <c r="E19" s="114">
        <v>14</v>
      </c>
      <c r="F19" s="346">
        <f t="shared" si="0"/>
        <v>51.851851851851848</v>
      </c>
      <c r="G19" s="114">
        <v>33</v>
      </c>
      <c r="H19" s="114">
        <v>28</v>
      </c>
      <c r="I19" s="346">
        <f t="shared" si="1"/>
        <v>84.848484848484844</v>
      </c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6.5" customHeight="1" x14ac:dyDescent="0.25">
      <c r="A20" s="111">
        <v>10</v>
      </c>
      <c r="B20" s="167"/>
      <c r="C20" s="150" t="str">
        <f>'29'!C20</f>
        <v>JUMAPOLO</v>
      </c>
      <c r="D20" s="114">
        <v>48</v>
      </c>
      <c r="E20" s="114">
        <v>31</v>
      </c>
      <c r="F20" s="346">
        <f t="shared" si="0"/>
        <v>64.583333333333343</v>
      </c>
      <c r="G20" s="114">
        <v>49</v>
      </c>
      <c r="H20" s="114">
        <v>41</v>
      </c>
      <c r="I20" s="346">
        <f t="shared" si="1"/>
        <v>83.673469387755105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6.5" customHeight="1" x14ac:dyDescent="0.25">
      <c r="A21" s="111">
        <v>11</v>
      </c>
      <c r="B21" s="167"/>
      <c r="C21" s="150" t="str">
        <f>'29'!C21</f>
        <v>KWANGSAN</v>
      </c>
      <c r="D21" s="114">
        <v>38</v>
      </c>
      <c r="E21" s="114">
        <v>19</v>
      </c>
      <c r="F21" s="346">
        <f t="shared" si="0"/>
        <v>50</v>
      </c>
      <c r="G21" s="114">
        <v>49</v>
      </c>
      <c r="H21" s="114">
        <v>30</v>
      </c>
      <c r="I21" s="346">
        <f t="shared" si="1"/>
        <v>61.224489795918366</v>
      </c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6.5" customHeight="1" x14ac:dyDescent="0.25">
      <c r="A22" s="111">
        <v>12</v>
      </c>
      <c r="B22" s="167"/>
      <c r="C22" s="150" t="str">
        <f>'29'!C22</f>
        <v>JATIREJO</v>
      </c>
      <c r="D22" s="114">
        <v>38</v>
      </c>
      <c r="E22" s="114">
        <v>32</v>
      </c>
      <c r="F22" s="346">
        <f t="shared" si="0"/>
        <v>84.210526315789465</v>
      </c>
      <c r="G22" s="114">
        <v>44</v>
      </c>
      <c r="H22" s="114">
        <v>43</v>
      </c>
      <c r="I22" s="346">
        <f t="shared" si="1"/>
        <v>97.727272727272734</v>
      </c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6.5" customHeight="1" x14ac:dyDescent="0.25">
      <c r="A23" s="136" t="s">
        <v>597</v>
      </c>
      <c r="B23" s="116"/>
      <c r="C23" s="116"/>
      <c r="D23" s="134">
        <f>SUM(D11:D22)</f>
        <v>412</v>
      </c>
      <c r="E23" s="134">
        <f>SUM(E11:E22)</f>
        <v>245</v>
      </c>
      <c r="F23" s="347">
        <f t="shared" si="0"/>
        <v>59.466019417475721</v>
      </c>
      <c r="G23" s="134">
        <f>SUM(G11:G22)</f>
        <v>381</v>
      </c>
      <c r="H23" s="134">
        <f>SUM(H11:H22)</f>
        <v>330</v>
      </c>
      <c r="I23" s="347">
        <f t="shared" si="1"/>
        <v>86.614173228346459</v>
      </c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6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6.5" customHeight="1" x14ac:dyDescent="0.25">
      <c r="A25" s="650" t="s">
        <v>1359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6.5" customHeight="1" x14ac:dyDescent="0.25">
      <c r="A26" s="121" t="s">
        <v>898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6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6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6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6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0">
    <mergeCell ref="A3:I3"/>
    <mergeCell ref="A7:A9"/>
    <mergeCell ref="B7:B9"/>
    <mergeCell ref="C7:C9"/>
    <mergeCell ref="D7:F7"/>
    <mergeCell ref="G7:I7"/>
    <mergeCell ref="D8:D9"/>
    <mergeCell ref="E8:F8"/>
    <mergeCell ref="G8:G9"/>
    <mergeCell ref="H8:I8"/>
  </mergeCells>
  <printOptions horizontalCentered="1"/>
  <pageMargins left="1.35" right="0.9" top="1.1499999999999999" bottom="0.9" header="0.51180555555555496" footer="0.51180555555555496"/>
  <pageSetup paperSize="9" firstPageNumber="0" orientation="landscape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99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F27" sqref="F27"/>
    </sheetView>
  </sheetViews>
  <sheetFormatPr defaultColWidth="14.42578125" defaultRowHeight="15" x14ac:dyDescent="0.25"/>
  <cols>
    <col min="1" max="1" width="5.7109375" customWidth="1"/>
    <col min="2" max="2" width="15.42578125" customWidth="1"/>
    <col min="3" max="3" width="20.140625" customWidth="1"/>
    <col min="4" max="4" width="12.140625" customWidth="1"/>
    <col min="5" max="5" width="11.85546875" customWidth="1"/>
    <col min="6" max="6" width="12.28515625" customWidth="1"/>
    <col min="7" max="7" width="12.85546875" customWidth="1"/>
    <col min="8" max="8" width="11.42578125" customWidth="1"/>
    <col min="9" max="9" width="12.28515625" customWidth="1"/>
    <col min="10" max="10" width="12" customWidth="1"/>
    <col min="11" max="11" width="13" customWidth="1"/>
    <col min="12" max="12" width="12.85546875" customWidth="1"/>
    <col min="13" max="13" width="9.7109375" customWidth="1"/>
    <col min="14" max="14" width="8.28515625" customWidth="1"/>
    <col min="15" max="15" width="9.28515625" customWidth="1"/>
    <col min="16" max="16" width="8.28515625" customWidth="1"/>
    <col min="17" max="17" width="9.28515625" customWidth="1"/>
    <col min="18" max="21" width="8.28515625" customWidth="1"/>
    <col min="22" max="22" width="9.28515625" customWidth="1"/>
    <col min="23" max="23" width="8.28515625" customWidth="1"/>
    <col min="24" max="24" width="9.28515625" customWidth="1"/>
    <col min="25" max="25" width="8.28515625" customWidth="1"/>
    <col min="26" max="26" width="9.28515625" customWidth="1"/>
    <col min="27" max="27" width="8.28515625" customWidth="1"/>
  </cols>
  <sheetData>
    <row r="1" spans="1:27" ht="15.75" x14ac:dyDescent="0.25">
      <c r="A1" s="101" t="s">
        <v>899</v>
      </c>
      <c r="B1" s="103"/>
      <c r="C1" s="103" t="s">
        <v>395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</row>
    <row r="2" spans="1:27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</row>
    <row r="3" spans="1:27" ht="14.25" customHeight="1" x14ac:dyDescent="0.25">
      <c r="A3" s="705" t="s">
        <v>900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</row>
    <row r="4" spans="1:27" ht="15.75" x14ac:dyDescent="0.25">
      <c r="A4" s="102"/>
      <c r="B4" s="102"/>
      <c r="C4" s="102"/>
      <c r="D4" s="102"/>
      <c r="E4" s="122"/>
      <c r="F4" s="122" t="str">
        <f>'1'!$E$5</f>
        <v>KABUPATEN/KOTA</v>
      </c>
      <c r="G4" s="101" t="str">
        <f>'1'!$F$5</f>
        <v>KARANGANYAR</v>
      </c>
      <c r="H4" s="102"/>
      <c r="I4" s="102"/>
      <c r="J4" s="122"/>
      <c r="K4" s="122"/>
      <c r="L4" s="102"/>
      <c r="M4" s="103"/>
      <c r="N4" s="142"/>
      <c r="O4" s="103"/>
      <c r="P4" s="103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15.75" x14ac:dyDescent="0.25">
      <c r="A5" s="102"/>
      <c r="B5" s="102"/>
      <c r="C5" s="102"/>
      <c r="D5" s="102"/>
      <c r="E5" s="122"/>
      <c r="F5" s="122" t="str">
        <f>'1'!$E$6</f>
        <v>TAHUN</v>
      </c>
      <c r="G5" s="101">
        <f>'1'!$F$6</f>
        <v>2024</v>
      </c>
      <c r="H5" s="102"/>
      <c r="I5" s="102"/>
      <c r="J5" s="122"/>
      <c r="K5" s="122"/>
      <c r="L5" s="102"/>
      <c r="M5" s="103"/>
      <c r="N5" s="142"/>
      <c r="O5" s="103"/>
      <c r="P5" s="103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</row>
    <row r="6" spans="1:27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</row>
    <row r="7" spans="1:27" ht="21.75" customHeight="1" x14ac:dyDescent="0.25">
      <c r="A7" s="706" t="s">
        <v>4</v>
      </c>
      <c r="B7" s="706" t="s">
        <v>502</v>
      </c>
      <c r="C7" s="706" t="str">
        <f>'12'!C7</f>
        <v>DESA</v>
      </c>
      <c r="D7" s="706" t="s">
        <v>901</v>
      </c>
      <c r="E7" s="706"/>
      <c r="F7" s="706"/>
      <c r="G7" s="762" t="s">
        <v>902</v>
      </c>
      <c r="H7" s="762"/>
      <c r="I7" s="762"/>
      <c r="J7" s="762"/>
      <c r="K7" s="762"/>
      <c r="L7" s="762"/>
      <c r="M7" s="17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</row>
    <row r="8" spans="1:27" ht="16.5" customHeight="1" x14ac:dyDescent="0.25">
      <c r="A8" s="706"/>
      <c r="B8" s="706"/>
      <c r="C8" s="706"/>
      <c r="D8" s="706"/>
      <c r="E8" s="706"/>
      <c r="F8" s="706"/>
      <c r="G8" s="707" t="s">
        <v>8</v>
      </c>
      <c r="H8" s="707"/>
      <c r="I8" s="707" t="s">
        <v>9</v>
      </c>
      <c r="J8" s="707"/>
      <c r="K8" s="707" t="s">
        <v>10</v>
      </c>
      <c r="L8" s="707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</row>
    <row r="9" spans="1:27" ht="15.75" customHeight="1" x14ac:dyDescent="0.25">
      <c r="A9" s="706"/>
      <c r="B9" s="706"/>
      <c r="C9" s="706"/>
      <c r="D9" s="106" t="s">
        <v>8</v>
      </c>
      <c r="E9" s="106" t="s">
        <v>9</v>
      </c>
      <c r="F9" s="106" t="s">
        <v>10</v>
      </c>
      <c r="G9" s="107" t="s">
        <v>326</v>
      </c>
      <c r="H9" s="107" t="s">
        <v>29</v>
      </c>
      <c r="I9" s="107" t="s">
        <v>326</v>
      </c>
      <c r="J9" s="107" t="s">
        <v>29</v>
      </c>
      <c r="K9" s="107" t="s">
        <v>326</v>
      </c>
      <c r="L9" s="107" t="s">
        <v>29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</row>
    <row r="10" spans="1:27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237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</row>
    <row r="11" spans="1:27" ht="19.5" customHeight="1" x14ac:dyDescent="0.25">
      <c r="A11" s="111">
        <v>1</v>
      </c>
      <c r="B11" s="150" t="s">
        <v>504</v>
      </c>
      <c r="C11" s="150" t="str">
        <f>'29'!C11</f>
        <v>PASEBAN</v>
      </c>
      <c r="D11" s="325">
        <v>19</v>
      </c>
      <c r="E11" s="325">
        <v>14</v>
      </c>
      <c r="F11" s="376">
        <f t="shared" ref="F11:F22" si="0">SUM(D11:E11)</f>
        <v>33</v>
      </c>
      <c r="G11" s="353">
        <v>15</v>
      </c>
      <c r="H11" s="377">
        <f t="shared" ref="H11:H23" si="1">G11/D11*100</f>
        <v>78.94736842105263</v>
      </c>
      <c r="I11" s="353">
        <v>18</v>
      </c>
      <c r="J11" s="377">
        <f t="shared" ref="J11:J23" si="2">I11/E11*100</f>
        <v>128.57142857142858</v>
      </c>
      <c r="K11" s="353">
        <f t="shared" ref="K11:K23" si="3">SUM(G11+I11)</f>
        <v>33</v>
      </c>
      <c r="L11" s="377">
        <f t="shared" ref="L11:L23" si="4">K11/F11*100</f>
        <v>100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</row>
    <row r="12" spans="1:27" ht="19.5" customHeight="1" x14ac:dyDescent="0.25">
      <c r="A12" s="111">
        <v>2</v>
      </c>
      <c r="B12" s="150"/>
      <c r="C12" s="150" t="str">
        <f>'29'!C12</f>
        <v>LEMAHBANG</v>
      </c>
      <c r="D12" s="325">
        <v>15</v>
      </c>
      <c r="E12" s="325">
        <v>14</v>
      </c>
      <c r="F12" s="376">
        <f t="shared" si="0"/>
        <v>29</v>
      </c>
      <c r="G12" s="353">
        <v>15</v>
      </c>
      <c r="H12" s="377">
        <f t="shared" si="1"/>
        <v>100</v>
      </c>
      <c r="I12" s="353">
        <v>12</v>
      </c>
      <c r="J12" s="377">
        <f t="shared" si="2"/>
        <v>85.714285714285708</v>
      </c>
      <c r="K12" s="353">
        <f t="shared" si="3"/>
        <v>27</v>
      </c>
      <c r="L12" s="377">
        <f t="shared" si="4"/>
        <v>93.103448275862064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</row>
    <row r="13" spans="1:27" ht="19.5" customHeight="1" x14ac:dyDescent="0.25">
      <c r="A13" s="111">
        <v>3</v>
      </c>
      <c r="B13" s="150"/>
      <c r="C13" s="150" t="str">
        <f>'29'!C13</f>
        <v>KARANGBANGUN</v>
      </c>
      <c r="D13" s="325">
        <v>18</v>
      </c>
      <c r="E13" s="325">
        <v>19</v>
      </c>
      <c r="F13" s="376">
        <f t="shared" si="0"/>
        <v>37</v>
      </c>
      <c r="G13" s="353">
        <v>15</v>
      </c>
      <c r="H13" s="377">
        <f t="shared" si="1"/>
        <v>83.333333333333343</v>
      </c>
      <c r="I13" s="353">
        <v>20</v>
      </c>
      <c r="J13" s="377">
        <f t="shared" si="2"/>
        <v>105.26315789473684</v>
      </c>
      <c r="K13" s="353">
        <f t="shared" si="3"/>
        <v>35</v>
      </c>
      <c r="L13" s="377">
        <f t="shared" si="4"/>
        <v>94.594594594594597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</row>
    <row r="14" spans="1:27" ht="19.5" customHeight="1" x14ac:dyDescent="0.25">
      <c r="A14" s="111">
        <v>4</v>
      </c>
      <c r="B14" s="150"/>
      <c r="C14" s="150" t="str">
        <f>'29'!C14</f>
        <v>PLOSO</v>
      </c>
      <c r="D14" s="325">
        <v>16</v>
      </c>
      <c r="E14" s="325">
        <v>16</v>
      </c>
      <c r="F14" s="376">
        <f t="shared" si="0"/>
        <v>32</v>
      </c>
      <c r="G14" s="353">
        <v>15</v>
      </c>
      <c r="H14" s="377">
        <f t="shared" si="1"/>
        <v>93.75</v>
      </c>
      <c r="I14" s="353">
        <v>19</v>
      </c>
      <c r="J14" s="377">
        <f t="shared" si="2"/>
        <v>118.75</v>
      </c>
      <c r="K14" s="353">
        <f t="shared" si="3"/>
        <v>34</v>
      </c>
      <c r="L14" s="377">
        <f t="shared" si="4"/>
        <v>106.25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</row>
    <row r="15" spans="1:27" ht="19.5" customHeight="1" x14ac:dyDescent="0.25">
      <c r="A15" s="111">
        <v>5</v>
      </c>
      <c r="B15" s="150"/>
      <c r="C15" s="150" t="str">
        <f>'29'!C15</f>
        <v>GIRIWONDO</v>
      </c>
      <c r="D15" s="325">
        <v>14</v>
      </c>
      <c r="E15" s="325">
        <v>15</v>
      </c>
      <c r="F15" s="376">
        <f t="shared" si="0"/>
        <v>29</v>
      </c>
      <c r="G15" s="353">
        <v>17</v>
      </c>
      <c r="H15" s="377">
        <f t="shared" si="1"/>
        <v>121.42857142857142</v>
      </c>
      <c r="I15" s="353">
        <v>14</v>
      </c>
      <c r="J15" s="377">
        <f t="shared" si="2"/>
        <v>93.333333333333329</v>
      </c>
      <c r="K15" s="353">
        <f t="shared" si="3"/>
        <v>31</v>
      </c>
      <c r="L15" s="377">
        <f t="shared" si="4"/>
        <v>106.89655172413792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</row>
    <row r="16" spans="1:27" ht="19.5" customHeight="1" x14ac:dyDescent="0.25">
      <c r="A16" s="111">
        <v>6</v>
      </c>
      <c r="B16" s="150"/>
      <c r="C16" s="150" t="str">
        <f>'29'!C16</f>
        <v>KADIPIRO</v>
      </c>
      <c r="D16" s="325">
        <v>16</v>
      </c>
      <c r="E16" s="325">
        <v>16</v>
      </c>
      <c r="F16" s="376">
        <f t="shared" si="0"/>
        <v>32</v>
      </c>
      <c r="G16" s="353">
        <v>14</v>
      </c>
      <c r="H16" s="377">
        <f t="shared" si="1"/>
        <v>87.5</v>
      </c>
      <c r="I16" s="353">
        <v>17</v>
      </c>
      <c r="J16" s="377">
        <f t="shared" si="2"/>
        <v>106.25</v>
      </c>
      <c r="K16" s="353">
        <f t="shared" si="3"/>
        <v>31</v>
      </c>
      <c r="L16" s="377">
        <f t="shared" si="4"/>
        <v>96.875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</row>
    <row r="17" spans="1:27" ht="19.5" customHeight="1" x14ac:dyDescent="0.25">
      <c r="A17" s="111">
        <v>7</v>
      </c>
      <c r="B17" s="150"/>
      <c r="C17" s="150" t="str">
        <f>'29'!C17</f>
        <v>JUMANTORO</v>
      </c>
      <c r="D17" s="325">
        <v>26</v>
      </c>
      <c r="E17" s="325">
        <v>18</v>
      </c>
      <c r="F17" s="376">
        <f t="shared" si="0"/>
        <v>44</v>
      </c>
      <c r="G17" s="353">
        <v>20</v>
      </c>
      <c r="H17" s="377">
        <f t="shared" si="1"/>
        <v>76.923076923076934</v>
      </c>
      <c r="I17" s="353">
        <v>23</v>
      </c>
      <c r="J17" s="377">
        <f t="shared" si="2"/>
        <v>127.77777777777777</v>
      </c>
      <c r="K17" s="353">
        <f t="shared" si="3"/>
        <v>43</v>
      </c>
      <c r="L17" s="377">
        <f t="shared" si="4"/>
        <v>97.727272727272734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</row>
    <row r="18" spans="1:27" ht="19.5" customHeight="1" x14ac:dyDescent="0.25">
      <c r="A18" s="111">
        <v>8</v>
      </c>
      <c r="B18" s="150"/>
      <c r="C18" s="150" t="str">
        <f>'29'!C18</f>
        <v>KEDAWUNG</v>
      </c>
      <c r="D18" s="325">
        <v>17</v>
      </c>
      <c r="E18" s="325">
        <v>8</v>
      </c>
      <c r="F18" s="376">
        <f t="shared" si="0"/>
        <v>25</v>
      </c>
      <c r="G18" s="353">
        <v>17</v>
      </c>
      <c r="H18" s="377">
        <f t="shared" si="1"/>
        <v>100</v>
      </c>
      <c r="I18" s="353">
        <v>12</v>
      </c>
      <c r="J18" s="377">
        <f t="shared" si="2"/>
        <v>150</v>
      </c>
      <c r="K18" s="353">
        <f t="shared" si="3"/>
        <v>29</v>
      </c>
      <c r="L18" s="377">
        <f t="shared" si="4"/>
        <v>115.99999999999999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</row>
    <row r="19" spans="1:27" ht="19.5" customHeight="1" x14ac:dyDescent="0.25">
      <c r="A19" s="111">
        <v>9</v>
      </c>
      <c r="B19" s="150"/>
      <c r="C19" s="150" t="str">
        <f>'29'!C19</f>
        <v>BAKALAN</v>
      </c>
      <c r="D19" s="325">
        <v>15</v>
      </c>
      <c r="E19" s="325">
        <v>12</v>
      </c>
      <c r="F19" s="376">
        <f t="shared" si="0"/>
        <v>27</v>
      </c>
      <c r="G19" s="353">
        <v>23</v>
      </c>
      <c r="H19" s="377">
        <f t="shared" si="1"/>
        <v>153.33333333333334</v>
      </c>
      <c r="I19" s="353">
        <v>16</v>
      </c>
      <c r="J19" s="377">
        <f t="shared" si="2"/>
        <v>133.33333333333331</v>
      </c>
      <c r="K19" s="353">
        <f t="shared" si="3"/>
        <v>39</v>
      </c>
      <c r="L19" s="377">
        <f t="shared" si="4"/>
        <v>144.44444444444443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</row>
    <row r="20" spans="1:27" ht="19.5" customHeight="1" x14ac:dyDescent="0.25">
      <c r="A20" s="111">
        <v>10</v>
      </c>
      <c r="B20" s="150"/>
      <c r="C20" s="150" t="str">
        <f>'29'!C20</f>
        <v>JUMAPOLO</v>
      </c>
      <c r="D20" s="325">
        <v>23</v>
      </c>
      <c r="E20" s="325">
        <v>25</v>
      </c>
      <c r="F20" s="376">
        <f t="shared" si="0"/>
        <v>48</v>
      </c>
      <c r="G20" s="353">
        <v>27</v>
      </c>
      <c r="H20" s="377">
        <f t="shared" si="1"/>
        <v>117.39130434782609</v>
      </c>
      <c r="I20" s="353">
        <v>28</v>
      </c>
      <c r="J20" s="377">
        <f t="shared" si="2"/>
        <v>112.00000000000001</v>
      </c>
      <c r="K20" s="353">
        <f t="shared" si="3"/>
        <v>55</v>
      </c>
      <c r="L20" s="377">
        <f t="shared" si="4"/>
        <v>114.58333333333333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</row>
    <row r="21" spans="1:27" ht="19.5" customHeight="1" x14ac:dyDescent="0.25">
      <c r="A21" s="111">
        <v>11</v>
      </c>
      <c r="B21" s="150"/>
      <c r="C21" s="150" t="str">
        <f>'29'!C21</f>
        <v>KWANGSAN</v>
      </c>
      <c r="D21" s="325">
        <v>11</v>
      </c>
      <c r="E21" s="325">
        <v>27</v>
      </c>
      <c r="F21" s="376">
        <f t="shared" si="0"/>
        <v>38</v>
      </c>
      <c r="G21" s="353">
        <v>19</v>
      </c>
      <c r="H21" s="377">
        <f t="shared" si="1"/>
        <v>172.72727272727272</v>
      </c>
      <c r="I21" s="353">
        <v>23</v>
      </c>
      <c r="J21" s="377">
        <f t="shared" si="2"/>
        <v>85.18518518518519</v>
      </c>
      <c r="K21" s="353">
        <f t="shared" si="3"/>
        <v>42</v>
      </c>
      <c r="L21" s="377">
        <f t="shared" si="4"/>
        <v>110.5263157894737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</row>
    <row r="22" spans="1:27" ht="19.5" customHeight="1" x14ac:dyDescent="0.25">
      <c r="A22" s="111">
        <v>12</v>
      </c>
      <c r="B22" s="150"/>
      <c r="C22" s="150" t="str">
        <f>'29'!C22</f>
        <v>JATIREJO</v>
      </c>
      <c r="D22" s="325">
        <v>18</v>
      </c>
      <c r="E22" s="325">
        <v>20</v>
      </c>
      <c r="F22" s="376">
        <f t="shared" si="0"/>
        <v>38</v>
      </c>
      <c r="G22" s="353">
        <v>23</v>
      </c>
      <c r="H22" s="377">
        <f t="shared" si="1"/>
        <v>127.77777777777777</v>
      </c>
      <c r="I22" s="353">
        <v>26</v>
      </c>
      <c r="J22" s="377">
        <f t="shared" si="2"/>
        <v>130</v>
      </c>
      <c r="K22" s="353">
        <f t="shared" si="3"/>
        <v>49</v>
      </c>
      <c r="L22" s="377">
        <f t="shared" si="4"/>
        <v>128.94736842105263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</row>
    <row r="23" spans="1:27" ht="19.5" customHeight="1" x14ac:dyDescent="0.25">
      <c r="A23" s="116" t="s">
        <v>597</v>
      </c>
      <c r="B23" s="116"/>
      <c r="C23" s="116"/>
      <c r="D23" s="134">
        <f>SUM(D11:D22)</f>
        <v>208</v>
      </c>
      <c r="E23" s="134">
        <f>SUM(E11:E22)</f>
        <v>204</v>
      </c>
      <c r="F23" s="378">
        <f>SUM(F11:F22)</f>
        <v>412</v>
      </c>
      <c r="G23" s="134">
        <f>SUM(G11:G22)</f>
        <v>220</v>
      </c>
      <c r="H23" s="379">
        <f t="shared" si="1"/>
        <v>105.76923076923077</v>
      </c>
      <c r="I23" s="134">
        <f>SUM(I11:I22)</f>
        <v>228</v>
      </c>
      <c r="J23" s="379">
        <f t="shared" si="2"/>
        <v>111.76470588235294</v>
      </c>
      <c r="K23" s="380">
        <f t="shared" si="3"/>
        <v>448</v>
      </c>
      <c r="L23" s="379">
        <f t="shared" si="4"/>
        <v>108.7378640776699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</row>
    <row r="24" spans="1:27" ht="19.5" customHeight="1" x14ac:dyDescent="0.25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</row>
    <row r="25" spans="1:27" ht="19.5" customHeight="1" x14ac:dyDescent="0.25">
      <c r="A25" s="650" t="s">
        <v>1359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</row>
    <row r="26" spans="1:27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</row>
    <row r="27" spans="1:27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229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</row>
    <row r="28" spans="1:27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</row>
    <row r="29" spans="1:27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</row>
    <row r="30" spans="1:27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</row>
    <row r="31" spans="1:27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</row>
    <row r="32" spans="1:27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</row>
    <row r="33" spans="1:27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</row>
    <row r="34" spans="1:27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42"/>
      <c r="N34" s="142"/>
      <c r="O34" s="142"/>
      <c r="P34" s="142"/>
      <c r="Q34" s="142"/>
      <c r="R34" s="142"/>
      <c r="S34" s="142"/>
      <c r="T34" s="142"/>
      <c r="U34" s="142"/>
      <c r="V34" s="142"/>
      <c r="W34" s="142"/>
      <c r="X34" s="142"/>
      <c r="Y34" s="142"/>
      <c r="Z34" s="142"/>
      <c r="AA34" s="142"/>
    </row>
    <row r="35" spans="1:27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</row>
    <row r="36" spans="1:27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</row>
    <row r="37" spans="1:27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</row>
    <row r="38" spans="1:27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</row>
    <row r="39" spans="1:27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</row>
    <row r="40" spans="1:27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</row>
    <row r="41" spans="1:27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</row>
    <row r="42" spans="1:27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1:27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1:27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1:27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1:27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1:27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1:27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1:27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1:27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1:27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1:27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1:27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1:27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  <row r="57" spans="1:27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</row>
    <row r="58" spans="1:27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</row>
    <row r="59" spans="1:27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</row>
    <row r="60" spans="1:27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</row>
    <row r="61" spans="1:27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</row>
    <row r="62" spans="1:27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</row>
    <row r="63" spans="1:27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</row>
    <row r="64" spans="1:27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</row>
    <row r="65" spans="1:27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</row>
    <row r="66" spans="1:27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</row>
    <row r="67" spans="1:27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</row>
    <row r="68" spans="1:27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</row>
    <row r="69" spans="1:27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</row>
    <row r="70" spans="1:27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</row>
    <row r="71" spans="1:27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</row>
    <row r="72" spans="1:27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</row>
    <row r="73" spans="1:27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</row>
    <row r="74" spans="1:27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</row>
    <row r="75" spans="1:27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</row>
    <row r="76" spans="1:27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</row>
    <row r="77" spans="1:27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</row>
    <row r="78" spans="1:27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</row>
    <row r="79" spans="1:27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</row>
    <row r="80" spans="1:27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</row>
    <row r="81" spans="1:27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</row>
    <row r="82" spans="1:27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</row>
    <row r="83" spans="1:27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1:27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1:27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</row>
    <row r="86" spans="1:27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</row>
    <row r="87" spans="1:27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</row>
    <row r="88" spans="1:27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</row>
    <row r="89" spans="1:27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</row>
    <row r="90" spans="1:27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</row>
    <row r="91" spans="1:27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</row>
    <row r="92" spans="1:27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</row>
    <row r="93" spans="1:27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</row>
    <row r="95" spans="1:27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</row>
    <row r="96" spans="1:27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</row>
    <row r="97" spans="1:27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</row>
    <row r="98" spans="1:27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</row>
    <row r="99" spans="1:27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</row>
    <row r="100" spans="1:27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</row>
    <row r="101" spans="1:27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</row>
    <row r="102" spans="1:27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</row>
    <row r="103" spans="1:27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</row>
    <row r="104" spans="1:27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</row>
    <row r="105" spans="1:27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</row>
    <row r="106" spans="1:27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</row>
    <row r="107" spans="1:27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</row>
    <row r="108" spans="1:27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</row>
    <row r="109" spans="1:27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</row>
    <row r="110" spans="1:27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</row>
    <row r="111" spans="1:27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</row>
    <row r="112" spans="1:27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</row>
    <row r="113" spans="1:27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</row>
    <row r="114" spans="1:27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</row>
    <row r="115" spans="1:27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</row>
    <row r="116" spans="1:27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:27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</row>
    <row r="118" spans="1:27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</row>
    <row r="119" spans="1:27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</row>
    <row r="120" spans="1:27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</row>
    <row r="121" spans="1:27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</row>
    <row r="122" spans="1:27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</row>
    <row r="125" spans="1:27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</row>
    <row r="126" spans="1:27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</row>
    <row r="127" spans="1:27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</row>
    <row r="128" spans="1:27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</row>
    <row r="129" spans="1:27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</row>
    <row r="130" spans="1:27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</row>
    <row r="131" spans="1:27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</row>
    <row r="132" spans="1:27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</row>
    <row r="133" spans="1:27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</row>
    <row r="134" spans="1:27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</row>
    <row r="135" spans="1:27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</row>
    <row r="136" spans="1:27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</row>
    <row r="137" spans="1:27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</row>
    <row r="138" spans="1:27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</row>
    <row r="139" spans="1:27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</row>
    <row r="140" spans="1:27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</row>
    <row r="141" spans="1:27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</row>
    <row r="142" spans="1:27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</row>
    <row r="143" spans="1:27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</row>
    <row r="144" spans="1:27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</row>
    <row r="145" spans="1:27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</row>
    <row r="146" spans="1:27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</row>
    <row r="147" spans="1:27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</row>
    <row r="148" spans="1:27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:27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</row>
    <row r="150" spans="1:27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</row>
    <row r="151" spans="1:27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</row>
    <row r="152" spans="1:27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:27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</row>
    <row r="154" spans="1:27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</row>
    <row r="155" spans="1:27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</row>
    <row r="156" spans="1:27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</row>
    <row r="157" spans="1:27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</row>
    <row r="158" spans="1:27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</row>
    <row r="159" spans="1:27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</row>
    <row r="160" spans="1:27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61" spans="1:27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1:27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1:27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</row>
    <row r="164" spans="1:27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</row>
    <row r="165" spans="1:27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</row>
    <row r="166" spans="1:27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</row>
    <row r="167" spans="1:27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</row>
    <row r="168" spans="1:27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</row>
    <row r="169" spans="1:27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</row>
    <row r="170" spans="1:27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</row>
    <row r="171" spans="1:27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</row>
    <row r="172" spans="1:27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</row>
    <row r="173" spans="1:27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</row>
    <row r="174" spans="1:27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</row>
    <row r="175" spans="1:27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</row>
    <row r="176" spans="1:27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</row>
    <row r="177" spans="1:27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</row>
    <row r="178" spans="1:27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</row>
    <row r="179" spans="1:27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</row>
    <row r="180" spans="1:27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</row>
    <row r="181" spans="1:27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</row>
    <row r="182" spans="1:27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</row>
    <row r="183" spans="1:27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</row>
    <row r="184" spans="1:27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</row>
    <row r="185" spans="1:27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</row>
    <row r="186" spans="1:27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</row>
    <row r="187" spans="1:27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</row>
    <row r="188" spans="1:27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</row>
    <row r="189" spans="1:27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</row>
    <row r="190" spans="1:27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</row>
    <row r="191" spans="1:27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</row>
    <row r="192" spans="1:27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</row>
    <row r="193" spans="1:27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</row>
    <row r="194" spans="1:27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</row>
    <row r="195" spans="1:27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</row>
    <row r="196" spans="1:27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</row>
    <row r="197" spans="1:27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</row>
    <row r="198" spans="1:27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</row>
    <row r="199" spans="1:27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1:27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1:27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</row>
    <row r="202" spans="1:27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</row>
    <row r="203" spans="1:27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</row>
    <row r="204" spans="1:27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</row>
    <row r="205" spans="1:27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</row>
    <row r="206" spans="1:27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</row>
    <row r="207" spans="1:27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</row>
    <row r="208" spans="1:27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</row>
    <row r="209" spans="1:27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</row>
    <row r="210" spans="1:27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</row>
    <row r="211" spans="1:27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</row>
    <row r="212" spans="1:27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</row>
    <row r="213" spans="1:27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</row>
    <row r="214" spans="1:27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</row>
    <row r="215" spans="1:27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</row>
    <row r="216" spans="1:27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</row>
    <row r="217" spans="1:27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</row>
    <row r="218" spans="1:27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</row>
    <row r="219" spans="1:27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</row>
    <row r="220" spans="1:27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</row>
    <row r="221" spans="1:27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</row>
    <row r="222" spans="1:27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</row>
    <row r="223" spans="1:27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</row>
    <row r="224" spans="1:27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</row>
    <row r="225" spans="1:27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</row>
    <row r="226" spans="1:27" ht="15.75" customHeight="1" x14ac:dyDescent="0.25"/>
    <row r="227" spans="1:27" ht="15.75" customHeight="1" x14ac:dyDescent="0.25"/>
    <row r="228" spans="1:27" ht="15.75" customHeight="1" x14ac:dyDescent="0.25"/>
    <row r="229" spans="1:27" ht="15.75" customHeight="1" x14ac:dyDescent="0.25"/>
    <row r="230" spans="1:27" ht="15.75" customHeight="1" x14ac:dyDescent="0.25"/>
    <row r="231" spans="1:27" ht="15.75" customHeight="1" x14ac:dyDescent="0.25"/>
    <row r="232" spans="1:27" ht="15.75" customHeight="1" x14ac:dyDescent="0.25"/>
    <row r="233" spans="1:27" ht="15.75" customHeight="1" x14ac:dyDescent="0.25"/>
    <row r="234" spans="1:27" ht="15.75" customHeight="1" x14ac:dyDescent="0.25"/>
    <row r="235" spans="1:27" ht="15.75" customHeight="1" x14ac:dyDescent="0.25"/>
    <row r="236" spans="1:27" ht="15.75" customHeight="1" x14ac:dyDescent="0.25"/>
    <row r="237" spans="1:27" ht="15.75" customHeight="1" x14ac:dyDescent="0.25"/>
    <row r="238" spans="1:27" ht="15.75" customHeight="1" x14ac:dyDescent="0.25"/>
    <row r="239" spans="1:27" ht="15.75" customHeight="1" x14ac:dyDescent="0.25"/>
    <row r="240" spans="1:27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9">
    <mergeCell ref="A3:L3"/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1.69305555555556" right="0.905555555555556" top="1.1416666666666699" bottom="0.905555555555556" header="0.51180555555555496" footer="0.51180555555555496"/>
  <pageSetup paperSize="9" firstPageNumber="0" orientation="landscape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A25" sqref="A25"/>
    </sheetView>
  </sheetViews>
  <sheetFormatPr defaultColWidth="14.42578125" defaultRowHeight="15" x14ac:dyDescent="0.25"/>
  <cols>
    <col min="1" max="1" width="5.7109375" customWidth="1"/>
    <col min="2" max="2" width="20.28515625" customWidth="1"/>
    <col min="3" max="3" width="24.140625" customWidth="1"/>
    <col min="4" max="4" width="27.140625" customWidth="1"/>
    <col min="5" max="5" width="27.85546875" customWidth="1"/>
    <col min="6" max="6" width="27.42578125" customWidth="1"/>
    <col min="7" max="26" width="9.28515625" customWidth="1"/>
  </cols>
  <sheetData>
    <row r="1" spans="1:26" ht="15.75" x14ac:dyDescent="0.25">
      <c r="A1" s="101" t="s">
        <v>903</v>
      </c>
      <c r="B1" s="103"/>
      <c r="C1" s="103"/>
      <c r="D1" s="103"/>
      <c r="E1" s="10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26" ht="15.75" x14ac:dyDescent="0.25">
      <c r="A2" s="103"/>
      <c r="B2" s="103"/>
      <c r="C2" s="103"/>
      <c r="D2" s="142"/>
      <c r="E2" s="142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ht="15.75" x14ac:dyDescent="0.25">
      <c r="A3" s="705" t="s">
        <v>904</v>
      </c>
      <c r="B3" s="705"/>
      <c r="C3" s="705"/>
      <c r="D3" s="705"/>
      <c r="E3" s="705"/>
      <c r="F3" s="705"/>
      <c r="G3" s="19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15.75" x14ac:dyDescent="0.25">
      <c r="A4" s="381"/>
      <c r="B4" s="102"/>
      <c r="C4" s="122" t="str">
        <f>'1'!$E$5</f>
        <v>KABUPATEN/KOTA</v>
      </c>
      <c r="D4" s="101" t="str">
        <f>'1'!$F$5</f>
        <v>KARANGANYAR</v>
      </c>
      <c r="E4" s="105"/>
      <c r="F4" s="381"/>
      <c r="G4" s="193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15.75" x14ac:dyDescent="0.25">
      <c r="A5" s="381"/>
      <c r="B5" s="102"/>
      <c r="C5" s="122" t="str">
        <f>'1'!$E$6</f>
        <v>TAHUN</v>
      </c>
      <c r="D5" s="101">
        <f>'1'!$F$6</f>
        <v>2024</v>
      </c>
      <c r="E5" s="102"/>
      <c r="F5" s="381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15.75" x14ac:dyDescent="0.25">
      <c r="A6" s="103"/>
      <c r="B6" s="103"/>
      <c r="C6" s="103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9.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905</v>
      </c>
      <c r="E7" s="707" t="s">
        <v>906</v>
      </c>
      <c r="F7" s="707" t="s">
        <v>907</v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9.5" customHeight="1" x14ac:dyDescent="0.25">
      <c r="A8" s="706"/>
      <c r="B8" s="706"/>
      <c r="C8" s="706"/>
      <c r="D8" s="706"/>
      <c r="E8" s="706"/>
      <c r="F8" s="706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19.5" customHeight="1" x14ac:dyDescent="0.25">
      <c r="A9" s="706"/>
      <c r="B9" s="706"/>
      <c r="C9" s="706"/>
      <c r="D9" s="706"/>
      <c r="E9" s="706"/>
      <c r="F9" s="706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1</v>
      </c>
      <c r="F10" s="109">
        <v>6</v>
      </c>
      <c r="G10" s="382"/>
      <c r="H10" s="382"/>
      <c r="I10" s="382"/>
      <c r="J10" s="382"/>
      <c r="K10" s="382"/>
      <c r="L10" s="382"/>
      <c r="M10" s="382"/>
      <c r="N10" s="382"/>
      <c r="O10" s="382"/>
      <c r="P10" s="382"/>
      <c r="Q10" s="382"/>
      <c r="R10" s="382"/>
      <c r="S10" s="382"/>
      <c r="T10" s="382"/>
      <c r="U10" s="382"/>
      <c r="V10" s="382"/>
      <c r="W10" s="382"/>
      <c r="X10" s="382"/>
      <c r="Y10" s="382"/>
      <c r="Z10" s="382"/>
    </row>
    <row r="11" spans="1:26" ht="15.75" x14ac:dyDescent="0.25">
      <c r="A11" s="111">
        <v>1</v>
      </c>
      <c r="B11" s="383" t="s">
        <v>504</v>
      </c>
      <c r="C11" s="154" t="s">
        <v>788</v>
      </c>
      <c r="D11" s="130">
        <v>1</v>
      </c>
      <c r="E11" s="130">
        <v>1</v>
      </c>
      <c r="F11" s="131">
        <f t="shared" ref="F11:F23" si="0">E11/D11*100</f>
        <v>100</v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</row>
    <row r="12" spans="1:26" ht="15.75" x14ac:dyDescent="0.25">
      <c r="A12" s="111">
        <v>2</v>
      </c>
      <c r="B12" s="167"/>
      <c r="C12" s="154" t="s">
        <v>789</v>
      </c>
      <c r="D12" s="130">
        <v>1</v>
      </c>
      <c r="E12" s="130">
        <v>1</v>
      </c>
      <c r="F12" s="131">
        <f t="shared" si="0"/>
        <v>100</v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15.75" customHeight="1" x14ac:dyDescent="0.25">
      <c r="A13" s="111">
        <v>3</v>
      </c>
      <c r="B13" s="167"/>
      <c r="C13" s="154" t="s">
        <v>790</v>
      </c>
      <c r="D13" s="130">
        <v>1</v>
      </c>
      <c r="E13" s="130">
        <v>1</v>
      </c>
      <c r="F13" s="131">
        <f t="shared" si="0"/>
        <v>100</v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spans="1:26" ht="15.75" x14ac:dyDescent="0.25">
      <c r="A14" s="111">
        <v>4</v>
      </c>
      <c r="B14" s="167"/>
      <c r="C14" s="154" t="s">
        <v>791</v>
      </c>
      <c r="D14" s="130">
        <v>1</v>
      </c>
      <c r="E14" s="130">
        <v>1</v>
      </c>
      <c r="F14" s="131">
        <f t="shared" si="0"/>
        <v>100</v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15.75" x14ac:dyDescent="0.25">
      <c r="A15" s="111">
        <v>5</v>
      </c>
      <c r="B15" s="167"/>
      <c r="C15" s="154" t="s">
        <v>792</v>
      </c>
      <c r="D15" s="130">
        <v>1</v>
      </c>
      <c r="E15" s="130">
        <v>1</v>
      </c>
      <c r="F15" s="131">
        <f t="shared" si="0"/>
        <v>100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1:26" ht="15.75" x14ac:dyDescent="0.25">
      <c r="A16" s="111">
        <v>6</v>
      </c>
      <c r="B16" s="167"/>
      <c r="C16" s="154" t="s">
        <v>793</v>
      </c>
      <c r="D16" s="130">
        <v>1</v>
      </c>
      <c r="E16" s="130">
        <v>1</v>
      </c>
      <c r="F16" s="131">
        <f t="shared" si="0"/>
        <v>100</v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spans="1:26" ht="15.75" x14ac:dyDescent="0.25">
      <c r="A17" s="111">
        <v>7</v>
      </c>
      <c r="B17" s="167"/>
      <c r="C17" s="154" t="s">
        <v>794</v>
      </c>
      <c r="D17" s="130">
        <v>1</v>
      </c>
      <c r="E17" s="130">
        <v>1</v>
      </c>
      <c r="F17" s="131">
        <f t="shared" si="0"/>
        <v>100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spans="1:26" ht="15.75" x14ac:dyDescent="0.25">
      <c r="A18" s="111">
        <v>8</v>
      </c>
      <c r="B18" s="167"/>
      <c r="C18" s="154" t="s">
        <v>795</v>
      </c>
      <c r="D18" s="130">
        <v>1</v>
      </c>
      <c r="E18" s="130">
        <v>1</v>
      </c>
      <c r="F18" s="131">
        <f t="shared" si="0"/>
        <v>100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spans="1:26" ht="15.75" x14ac:dyDescent="0.25">
      <c r="A19" s="111">
        <v>9</v>
      </c>
      <c r="B19" s="167"/>
      <c r="C19" s="154" t="s">
        <v>796</v>
      </c>
      <c r="D19" s="130">
        <v>1</v>
      </c>
      <c r="E19" s="130">
        <v>1</v>
      </c>
      <c r="F19" s="131">
        <f t="shared" si="0"/>
        <v>100</v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spans="1:26" ht="15.75" x14ac:dyDescent="0.25">
      <c r="A20" s="111">
        <v>10</v>
      </c>
      <c r="B20" s="167"/>
      <c r="C20" s="154" t="s">
        <v>504</v>
      </c>
      <c r="D20" s="130">
        <v>1</v>
      </c>
      <c r="E20" s="130">
        <v>1</v>
      </c>
      <c r="F20" s="131">
        <f t="shared" si="0"/>
        <v>100</v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spans="1:26" ht="15.75" customHeight="1" x14ac:dyDescent="0.25">
      <c r="A21" s="111">
        <v>11</v>
      </c>
      <c r="B21" s="167"/>
      <c r="C21" s="154" t="s">
        <v>797</v>
      </c>
      <c r="D21" s="130">
        <v>1</v>
      </c>
      <c r="E21" s="130">
        <v>1</v>
      </c>
      <c r="F21" s="131">
        <f t="shared" si="0"/>
        <v>100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spans="1:26" ht="15.75" customHeight="1" x14ac:dyDescent="0.25">
      <c r="A22" s="111">
        <v>12</v>
      </c>
      <c r="B22" s="167"/>
      <c r="C22" s="154" t="s">
        <v>798</v>
      </c>
      <c r="D22" s="130">
        <v>1</v>
      </c>
      <c r="E22" s="130">
        <v>1</v>
      </c>
      <c r="F22" s="131">
        <f t="shared" si="0"/>
        <v>100</v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spans="1:26" ht="15.75" customHeight="1" x14ac:dyDescent="0.25">
      <c r="A23" s="116" t="s">
        <v>597</v>
      </c>
      <c r="B23" s="116"/>
      <c r="C23" s="116"/>
      <c r="D23" s="134">
        <f>SUM(D11:D22)</f>
        <v>12</v>
      </c>
      <c r="E23" s="134">
        <f>SUM(E11:E22)</f>
        <v>12</v>
      </c>
      <c r="F23" s="135">
        <f t="shared" si="0"/>
        <v>100</v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spans="1:26" ht="15.75" customHeight="1" x14ac:dyDescent="0.25">
      <c r="A24" s="142"/>
      <c r="B24" s="142"/>
      <c r="C24" s="142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15.75" customHeight="1" x14ac:dyDescent="0.25">
      <c r="A25" s="650" t="s">
        <v>1360</v>
      </c>
      <c r="B25" s="103"/>
      <c r="C25" s="10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spans="1:26" ht="15.75" customHeight="1" x14ac:dyDescent="0.25">
      <c r="A26" s="193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spans="1:26" ht="15.75" customHeight="1" x14ac:dyDescent="0.25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spans="1:26" ht="15.75" customHeight="1" x14ac:dyDescent="0.25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5.75" customHeight="1" x14ac:dyDescent="0.25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spans="1:26" ht="15.75" customHeight="1" x14ac:dyDescent="0.25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spans="1:26" ht="15.75" customHeight="1" x14ac:dyDescent="0.25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spans="1:26" ht="15.75" customHeight="1" x14ac:dyDescent="0.25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spans="1:26" ht="15.75" customHeight="1" x14ac:dyDescent="0.25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spans="1:26" ht="19.5" customHeight="1" x14ac:dyDescent="0.25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spans="1:26" ht="15.75" customHeight="1" x14ac:dyDescent="0.25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spans="1:26" ht="15.75" customHeight="1" x14ac:dyDescent="0.25">
      <c r="A36" s="193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spans="1:26" ht="15.75" customHeight="1" x14ac:dyDescent="0.25">
      <c r="A37" s="193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spans="1:26" ht="15.75" customHeight="1" x14ac:dyDescent="0.25">
      <c r="A38" s="193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spans="1:26" ht="15.75" customHeight="1" x14ac:dyDescent="0.25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spans="1:26" ht="15.75" customHeight="1" x14ac:dyDescent="0.25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spans="1:26" ht="15.75" customHeight="1" x14ac:dyDescent="0.25">
      <c r="A41" s="19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spans="1:26" ht="15.75" customHeight="1" x14ac:dyDescent="0.25">
      <c r="A42" s="19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spans="1:26" ht="15.75" customHeight="1" x14ac:dyDescent="0.25">
      <c r="A43" s="19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26" ht="15.75" customHeight="1" x14ac:dyDescent="0.25">
      <c r="A44" s="19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26" ht="15.75" customHeight="1" x14ac:dyDescent="0.25">
      <c r="A45" s="19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spans="1:26" ht="15.75" customHeight="1" x14ac:dyDescent="0.25">
      <c r="A46" s="19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26" ht="15.75" customHeight="1" x14ac:dyDescent="0.25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spans="1:26" ht="15.75" customHeight="1" x14ac:dyDescent="0.25">
      <c r="A48" s="193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spans="1:26" ht="15.75" customHeight="1" x14ac:dyDescent="0.25">
      <c r="A49" s="193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spans="1:26" ht="15.75" customHeight="1" x14ac:dyDescent="0.25">
      <c r="A50" s="193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6" ht="15.75" customHeight="1" x14ac:dyDescent="0.25">
      <c r="A51" s="193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spans="1:26" ht="15.75" customHeight="1" x14ac:dyDescent="0.25">
      <c r="A52" s="193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spans="1:26" ht="15.75" customHeight="1" x14ac:dyDescent="0.25">
      <c r="A53" s="193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spans="1:26" ht="15.75" customHeight="1" x14ac:dyDescent="0.25">
      <c r="A54" s="193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spans="1:26" ht="15.75" customHeight="1" x14ac:dyDescent="0.25">
      <c r="A55" s="193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spans="1:26" ht="15.75" customHeight="1" x14ac:dyDescent="0.25">
      <c r="A56" s="193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spans="1:26" ht="15.75" customHeight="1" x14ac:dyDescent="0.25">
      <c r="A57" s="193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spans="1:26" ht="15.75" customHeight="1" x14ac:dyDescent="0.25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spans="1:26" ht="15.75" customHeight="1" x14ac:dyDescent="0.25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spans="1:26" ht="15.75" customHeight="1" x14ac:dyDescent="0.25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ht="15.75" customHeight="1" x14ac:dyDescent="0.25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ht="15.75" customHeight="1" x14ac:dyDescent="0.25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spans="1:26" ht="15.75" customHeight="1" x14ac:dyDescent="0.25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spans="1:26" ht="15.75" customHeight="1" x14ac:dyDescent="0.25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spans="1:26" ht="15.75" customHeight="1" x14ac:dyDescent="0.25">
      <c r="A65" s="193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spans="1:26" ht="15.75" customHeight="1" x14ac:dyDescent="0.25">
      <c r="A66" s="193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spans="1:26" ht="15.75" customHeight="1" x14ac:dyDescent="0.25">
      <c r="A67" s="193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spans="1:26" ht="15.75" customHeight="1" x14ac:dyDescent="0.25">
      <c r="A68" s="193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spans="1:26" ht="15.75" customHeight="1" x14ac:dyDescent="0.25">
      <c r="A69" s="193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spans="1:26" ht="15.75" customHeight="1" x14ac:dyDescent="0.25">
      <c r="A70" s="193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spans="1:26" ht="15.75" customHeight="1" x14ac:dyDescent="0.25">
      <c r="A71" s="193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spans="1:26" ht="15.75" customHeight="1" x14ac:dyDescent="0.25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spans="1:26" ht="15.75" customHeight="1" x14ac:dyDescent="0.25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spans="1:26" ht="15.75" customHeight="1" x14ac:dyDescent="0.25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spans="1:26" ht="15.75" customHeight="1" x14ac:dyDescent="0.25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spans="1:26" ht="15.75" customHeight="1" x14ac:dyDescent="0.25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spans="1:26" ht="15.75" customHeight="1" x14ac:dyDescent="0.25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spans="1:26" ht="15.75" customHeight="1" x14ac:dyDescent="0.25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spans="1:26" ht="15.75" customHeight="1" x14ac:dyDescent="0.25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spans="1:26" ht="15.75" customHeight="1" x14ac:dyDescent="0.25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spans="1:26" ht="15.75" customHeight="1" x14ac:dyDescent="0.25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spans="1:26" ht="15.75" customHeight="1" x14ac:dyDescent="0.25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spans="1:26" ht="15.75" customHeight="1" x14ac:dyDescent="0.25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spans="1:26" ht="15.75" customHeight="1" x14ac:dyDescent="0.25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spans="1:26" ht="15.75" customHeight="1" x14ac:dyDescent="0.25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spans="1:26" ht="15.75" customHeight="1" x14ac:dyDescent="0.25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spans="1:26" ht="15.75" customHeight="1" x14ac:dyDescent="0.25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spans="1:26" ht="15.75" customHeight="1" x14ac:dyDescent="0.25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spans="1:26" ht="15.75" customHeight="1" x14ac:dyDescent="0.25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spans="1:26" ht="15.75" customHeight="1" x14ac:dyDescent="0.25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spans="1:26" ht="15.75" customHeight="1" x14ac:dyDescent="0.25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26" ht="15.75" customHeight="1" x14ac:dyDescent="0.25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spans="1:26" ht="15.75" customHeight="1" x14ac:dyDescent="0.25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spans="1:26" ht="15.75" customHeight="1" x14ac:dyDescent="0.25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spans="1:26" ht="15.75" customHeight="1" x14ac:dyDescent="0.25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spans="1:26" ht="15.75" customHeight="1" x14ac:dyDescent="0.25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spans="1:26" ht="15.75" customHeight="1" x14ac:dyDescent="0.25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spans="1:26" ht="15.75" customHeight="1" x14ac:dyDescent="0.25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spans="1:26" ht="15.75" customHeight="1" x14ac:dyDescent="0.25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spans="1:26" ht="15.75" customHeight="1" x14ac:dyDescent="0.2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spans="1:26" ht="15.75" customHeight="1" x14ac:dyDescent="0.2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spans="1:26" ht="15.75" customHeight="1" x14ac:dyDescent="0.2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spans="1:26" ht="15.75" customHeight="1" x14ac:dyDescent="0.2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spans="1:26" ht="15.75" customHeight="1" x14ac:dyDescent="0.2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spans="1:26" ht="15.75" customHeight="1" x14ac:dyDescent="0.2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spans="1:26" ht="15.75" customHeight="1" x14ac:dyDescent="0.2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spans="1:26" ht="15.75" customHeight="1" x14ac:dyDescent="0.2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spans="1:26" ht="15.75" customHeight="1" x14ac:dyDescent="0.2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spans="1:26" ht="15.75" customHeight="1" x14ac:dyDescent="0.2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spans="1:26" ht="15.75" customHeight="1" x14ac:dyDescent="0.2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spans="1:26" ht="15.75" customHeight="1" x14ac:dyDescent="0.2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spans="1:26" ht="15.75" customHeight="1" x14ac:dyDescent="0.2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spans="1:26" ht="15.75" customHeight="1" x14ac:dyDescent="0.2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spans="1:26" ht="15.75" customHeight="1" x14ac:dyDescent="0.2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spans="1:26" ht="15.75" customHeight="1" x14ac:dyDescent="0.2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spans="1:26" ht="15.75" customHeight="1" x14ac:dyDescent="0.2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spans="1:26" ht="15.75" customHeight="1" x14ac:dyDescent="0.2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spans="1:26" ht="15.75" customHeight="1" x14ac:dyDescent="0.2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spans="1:26" ht="15.75" customHeight="1" x14ac:dyDescent="0.2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spans="1:26" ht="15.75" customHeight="1" x14ac:dyDescent="0.2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spans="1:26" ht="15.75" customHeight="1" x14ac:dyDescent="0.2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spans="1:26" ht="15.75" customHeight="1" x14ac:dyDescent="0.2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spans="1:26" ht="15.75" customHeight="1" x14ac:dyDescent="0.2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spans="1:26" ht="15.75" customHeight="1" x14ac:dyDescent="0.2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spans="1:26" ht="15.75" customHeight="1" x14ac:dyDescent="0.2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spans="1:26" ht="15.75" customHeight="1" x14ac:dyDescent="0.2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spans="1:26" ht="15.75" customHeight="1" x14ac:dyDescent="0.2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spans="1:26" ht="15.75" customHeight="1" x14ac:dyDescent="0.2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spans="1:26" ht="15.75" customHeight="1" x14ac:dyDescent="0.2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spans="1:26" ht="15.75" customHeight="1" x14ac:dyDescent="0.2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spans="1:26" ht="15.75" customHeight="1" x14ac:dyDescent="0.2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spans="1:26" ht="15.75" customHeight="1" x14ac:dyDescent="0.2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spans="1:26" ht="15.75" customHeight="1" x14ac:dyDescent="0.2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spans="1:26" ht="15.75" customHeight="1" x14ac:dyDescent="0.2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spans="1:26" ht="15.75" customHeight="1" x14ac:dyDescent="0.2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spans="1:26" ht="15.75" customHeight="1" x14ac:dyDescent="0.2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spans="1:26" ht="15.75" customHeight="1" x14ac:dyDescent="0.2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spans="1:26" ht="15.75" customHeight="1" x14ac:dyDescent="0.2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spans="1:26" ht="15.75" customHeight="1" x14ac:dyDescent="0.2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spans="1:26" ht="15.75" customHeight="1" x14ac:dyDescent="0.2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spans="1:26" ht="15.75" customHeight="1" x14ac:dyDescent="0.2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spans="1:26" ht="15.75" customHeight="1" x14ac:dyDescent="0.2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spans="1:26" ht="15.75" customHeight="1" x14ac:dyDescent="0.2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spans="1:26" ht="15.75" customHeight="1" x14ac:dyDescent="0.2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spans="1:26" ht="15.75" customHeight="1" x14ac:dyDescent="0.2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spans="1:26" ht="15.75" customHeight="1" x14ac:dyDescent="0.2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spans="1:26" ht="15.75" customHeight="1" x14ac:dyDescent="0.2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spans="1:26" ht="15.75" customHeight="1" x14ac:dyDescent="0.2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spans="1:26" ht="15.75" customHeight="1" x14ac:dyDescent="0.2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spans="1:26" ht="15.75" customHeight="1" x14ac:dyDescent="0.2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spans="1:26" ht="15.75" customHeight="1" x14ac:dyDescent="0.2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spans="1:26" ht="15.75" customHeight="1" x14ac:dyDescent="0.2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spans="1:26" ht="15.75" customHeight="1" x14ac:dyDescent="0.2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spans="1:26" ht="15.75" customHeight="1" x14ac:dyDescent="0.2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spans="1:26" ht="15.75" customHeight="1" x14ac:dyDescent="0.2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spans="1:26" ht="15.75" customHeight="1" x14ac:dyDescent="0.2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spans="1:26" ht="15.75" customHeight="1" x14ac:dyDescent="0.2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26" ht="15.75" customHeight="1" x14ac:dyDescent="0.2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spans="1:26" ht="15.75" customHeight="1" x14ac:dyDescent="0.2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spans="1:26" ht="15.75" customHeight="1" x14ac:dyDescent="0.2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spans="1:26" ht="15.75" customHeight="1" x14ac:dyDescent="0.2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spans="1:26" ht="15.75" customHeight="1" x14ac:dyDescent="0.2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spans="1:26" ht="15.75" customHeight="1" x14ac:dyDescent="0.2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spans="1:26" ht="15.75" customHeight="1" x14ac:dyDescent="0.2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spans="1:26" ht="15.75" customHeight="1" x14ac:dyDescent="0.2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spans="1:26" ht="15.75" customHeight="1" x14ac:dyDescent="0.2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spans="1:26" ht="15.75" customHeight="1" x14ac:dyDescent="0.2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spans="1:26" ht="15.75" customHeight="1" x14ac:dyDescent="0.2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spans="1:26" ht="15.75" customHeight="1" x14ac:dyDescent="0.2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spans="1:26" ht="15.75" customHeight="1" x14ac:dyDescent="0.2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spans="1:26" ht="15.75" customHeight="1" x14ac:dyDescent="0.2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spans="1:26" ht="15.75" customHeight="1" x14ac:dyDescent="0.2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spans="1:26" ht="15.75" customHeight="1" x14ac:dyDescent="0.2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spans="1:26" ht="15.75" customHeight="1" x14ac:dyDescent="0.2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spans="1:26" ht="15.75" customHeight="1" x14ac:dyDescent="0.2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spans="1:26" ht="15.75" customHeight="1" x14ac:dyDescent="0.2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spans="1:26" ht="15.75" customHeight="1" x14ac:dyDescent="0.2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spans="1:26" ht="15.75" customHeight="1" x14ac:dyDescent="0.2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spans="1:26" ht="15.75" customHeight="1" x14ac:dyDescent="0.2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:26" ht="15.75" customHeight="1" x14ac:dyDescent="0.2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:26" ht="15.75" customHeight="1" x14ac:dyDescent="0.2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:26" ht="15.75" customHeight="1" x14ac:dyDescent="0.2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:26" ht="15.75" customHeight="1" x14ac:dyDescent="0.2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:26" ht="15.75" customHeight="1" x14ac:dyDescent="0.2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spans="1:26" ht="15.75" customHeight="1" x14ac:dyDescent="0.2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spans="1:26" ht="15.75" customHeight="1" x14ac:dyDescent="0.2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spans="1:26" ht="15.75" customHeight="1" x14ac:dyDescent="0.2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spans="1:26" ht="15.75" customHeight="1" x14ac:dyDescent="0.2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spans="1:26" ht="15.75" customHeight="1" x14ac:dyDescent="0.2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spans="1:26" ht="15.75" customHeight="1" x14ac:dyDescent="0.2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spans="1:26" ht="15.75" customHeight="1" x14ac:dyDescent="0.2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spans="1:26" ht="15.75" customHeight="1" x14ac:dyDescent="0.2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spans="1:26" ht="15.75" customHeight="1" x14ac:dyDescent="0.2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spans="1:26" ht="15.75" customHeight="1" x14ac:dyDescent="0.2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spans="1:26" ht="15.75" customHeight="1" x14ac:dyDescent="0.2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spans="1:26" ht="15.75" customHeight="1" x14ac:dyDescent="0.25">
      <c r="A196" s="193"/>
      <c r="B196" s="193"/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spans="1:26" ht="15.75" customHeight="1" x14ac:dyDescent="0.25">
      <c r="A197" s="193"/>
      <c r="B197" s="193"/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spans="1:26" ht="15.75" customHeight="1" x14ac:dyDescent="0.25">
      <c r="A198" s="193"/>
      <c r="B198" s="193"/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spans="1:26" ht="15.75" customHeight="1" x14ac:dyDescent="0.25">
      <c r="A199" s="193"/>
      <c r="B199" s="193"/>
      <c r="C199" s="193"/>
      <c r="D199" s="193"/>
      <c r="E199" s="193"/>
      <c r="F199" s="193"/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spans="1:26" ht="15.75" customHeight="1" x14ac:dyDescent="0.25">
      <c r="A200" s="193"/>
      <c r="B200" s="193"/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spans="1:26" ht="15.75" customHeight="1" x14ac:dyDescent="0.25">
      <c r="A201" s="193"/>
      <c r="B201" s="193"/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spans="1:26" ht="15.75" customHeight="1" x14ac:dyDescent="0.25">
      <c r="A202" s="193"/>
      <c r="B202" s="193"/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spans="1:26" ht="15.75" customHeight="1" x14ac:dyDescent="0.25">
      <c r="A203" s="193"/>
      <c r="B203" s="193"/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spans="1:26" ht="15.75" customHeight="1" x14ac:dyDescent="0.25">
      <c r="A204" s="193"/>
      <c r="B204" s="193"/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spans="1:26" ht="15.75" customHeight="1" x14ac:dyDescent="0.25">
      <c r="A205" s="193"/>
      <c r="B205" s="193"/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spans="1:26" ht="15.75" customHeight="1" x14ac:dyDescent="0.25">
      <c r="A206" s="193"/>
      <c r="B206" s="193"/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spans="1:26" ht="15.75" customHeight="1" x14ac:dyDescent="0.25">
      <c r="A207" s="193"/>
      <c r="B207" s="193"/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spans="1:26" ht="15.75" customHeight="1" x14ac:dyDescent="0.25">
      <c r="A208" s="193"/>
      <c r="B208" s="193"/>
      <c r="C208" s="193"/>
      <c r="D208" s="193"/>
      <c r="E208" s="193"/>
      <c r="F208" s="193"/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spans="1:26" ht="15.75" customHeight="1" x14ac:dyDescent="0.25">
      <c r="A209" s="193"/>
      <c r="B209" s="193"/>
      <c r="C209" s="193"/>
      <c r="D209" s="193"/>
      <c r="E209" s="193"/>
      <c r="F209" s="193"/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spans="1:26" ht="15.75" customHeight="1" x14ac:dyDescent="0.25">
      <c r="A210" s="193"/>
      <c r="B210" s="193"/>
      <c r="C210" s="193"/>
      <c r="D210" s="193"/>
      <c r="E210" s="193"/>
      <c r="F210" s="193"/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spans="1:26" ht="15.75" customHeight="1" x14ac:dyDescent="0.25">
      <c r="A211" s="193"/>
      <c r="B211" s="193"/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spans="1:26" ht="15.75" customHeight="1" x14ac:dyDescent="0.25">
      <c r="A212" s="193"/>
      <c r="B212" s="193"/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spans="1:26" ht="15.75" customHeight="1" x14ac:dyDescent="0.25">
      <c r="A213" s="193"/>
      <c r="B213" s="193"/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spans="1:26" ht="15.75" customHeight="1" x14ac:dyDescent="0.25">
      <c r="A214" s="193"/>
      <c r="B214" s="193"/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spans="1:26" ht="15.75" customHeight="1" x14ac:dyDescent="0.25">
      <c r="A215" s="193"/>
      <c r="B215" s="193"/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spans="1:26" ht="15.75" customHeight="1" x14ac:dyDescent="0.25">
      <c r="A216" s="193"/>
      <c r="B216" s="193"/>
      <c r="C216" s="193"/>
      <c r="D216" s="193"/>
      <c r="E216" s="193"/>
      <c r="F216" s="193"/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spans="1:26" ht="15.75" customHeight="1" x14ac:dyDescent="0.25">
      <c r="A217" s="193"/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spans="1:26" ht="15.75" customHeight="1" x14ac:dyDescent="0.25">
      <c r="A218" s="193"/>
      <c r="B218" s="193"/>
      <c r="C218" s="193"/>
      <c r="D218" s="193"/>
      <c r="E218" s="193"/>
      <c r="F218" s="193"/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spans="1:26" ht="15.75" customHeight="1" x14ac:dyDescent="0.25">
      <c r="A219" s="193"/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spans="1:26" ht="15.75" customHeight="1" x14ac:dyDescent="0.25">
      <c r="A220" s="193"/>
      <c r="B220" s="193"/>
      <c r="C220" s="193"/>
      <c r="D220" s="193"/>
      <c r="E220" s="193"/>
      <c r="F220" s="193"/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spans="1:26" ht="15.75" customHeight="1" x14ac:dyDescent="0.25">
      <c r="A221" s="193"/>
      <c r="B221" s="193"/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spans="1:26" ht="15.75" customHeight="1" x14ac:dyDescent="0.25">
      <c r="A222" s="193"/>
      <c r="B222" s="193"/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spans="1:26" ht="15.75" customHeight="1" x14ac:dyDescent="0.25">
      <c r="A223" s="193"/>
      <c r="B223" s="193"/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spans="1:26" ht="15.75" customHeight="1" x14ac:dyDescent="0.25">
      <c r="A224" s="193"/>
      <c r="B224" s="193"/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spans="1:26" ht="15.75" customHeight="1" x14ac:dyDescent="0.25">
      <c r="A225" s="193"/>
      <c r="B225" s="193"/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1000"/>
  <sheetViews>
    <sheetView zoomScaleNormal="100" workbookViewId="0">
      <selection activeCell="A17" sqref="A17"/>
    </sheetView>
  </sheetViews>
  <sheetFormatPr defaultColWidth="14.42578125" defaultRowHeight="15" x14ac:dyDescent="0.25"/>
  <cols>
    <col min="1" max="1" width="5.7109375" customWidth="1"/>
    <col min="2" max="2" width="16.42578125" customWidth="1"/>
    <col min="3" max="3" width="16.7109375" customWidth="1"/>
    <col min="4" max="5" width="7.140625" customWidth="1"/>
    <col min="6" max="6" width="8.140625" customWidth="1"/>
    <col min="7" max="7" width="8.28515625" customWidth="1"/>
    <col min="8" max="8" width="5.42578125" customWidth="1"/>
    <col min="9" max="9" width="8.7109375" customWidth="1"/>
    <col min="10" max="10" width="5.5703125" customWidth="1"/>
    <col min="11" max="11" width="9" customWidth="1"/>
    <col min="12" max="12" width="5.5703125" customWidth="1"/>
    <col min="13" max="13" width="8.85546875" customWidth="1"/>
    <col min="14" max="14" width="5.5703125" customWidth="1"/>
    <col min="15" max="15" width="9" customWidth="1"/>
    <col min="16" max="16" width="5.85546875" customWidth="1"/>
    <col min="17" max="17" width="9.28515625" customWidth="1"/>
    <col min="18" max="18" width="5.5703125" customWidth="1"/>
    <col min="19" max="19" width="8.140625" customWidth="1"/>
    <col min="20" max="20" width="5.5703125" customWidth="1"/>
    <col min="21" max="21" width="8.28515625" customWidth="1"/>
    <col min="22" max="22" width="6.28515625" customWidth="1"/>
    <col min="23" max="23" width="8.42578125" customWidth="1"/>
    <col min="24" max="24" width="7.85546875" customWidth="1"/>
    <col min="25" max="25" width="8.42578125" customWidth="1"/>
    <col min="26" max="26" width="5.28515625" customWidth="1"/>
    <col min="27" max="27" width="8.5703125" customWidth="1"/>
    <col min="28" max="28" width="5.5703125" customWidth="1"/>
    <col min="29" max="29" width="8.7109375" customWidth="1"/>
    <col min="30" max="30" width="5.85546875" customWidth="1"/>
  </cols>
  <sheetData>
    <row r="1" spans="1:30" ht="15.75" x14ac:dyDescent="0.25">
      <c r="A1" s="101" t="s">
        <v>918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5.75" x14ac:dyDescent="0.25">
      <c r="A3" s="705" t="s">
        <v>919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</row>
    <row r="4" spans="1:30" ht="15.75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22"/>
      <c r="L4" s="101"/>
      <c r="M4" s="102"/>
      <c r="N4" s="122" t="str">
        <f>'1'!$E$5</f>
        <v>KABUPATEN/KOTA</v>
      </c>
      <c r="O4" s="101" t="str">
        <f>'1'!$F$5</f>
        <v>KARANGANYAR</v>
      </c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1"/>
      <c r="AA4" s="101"/>
      <c r="AB4" s="101"/>
      <c r="AC4" s="101"/>
      <c r="AD4" s="105"/>
    </row>
    <row r="5" spans="1:30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22"/>
      <c r="L5" s="101"/>
      <c r="M5" s="102"/>
      <c r="N5" s="122" t="str">
        <f>'1'!$E$6</f>
        <v>TAHUN</v>
      </c>
      <c r="O5" s="101">
        <f>'1'!$F$6</f>
        <v>2024</v>
      </c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1"/>
      <c r="AA5" s="101"/>
      <c r="AB5" s="101"/>
      <c r="AC5" s="101"/>
      <c r="AD5" s="105"/>
    </row>
    <row r="6" spans="1:30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</row>
    <row r="7" spans="1:30" ht="18" customHeight="1" x14ac:dyDescent="0.25">
      <c r="A7" s="733" t="s">
        <v>4</v>
      </c>
      <c r="B7" s="733" t="s">
        <v>502</v>
      </c>
      <c r="C7" s="733" t="s">
        <v>324</v>
      </c>
      <c r="D7" s="734" t="s">
        <v>708</v>
      </c>
      <c r="E7" s="734"/>
      <c r="F7" s="734"/>
      <c r="G7" s="733" t="s">
        <v>920</v>
      </c>
      <c r="H7" s="733"/>
      <c r="I7" s="733"/>
      <c r="J7" s="733"/>
      <c r="K7" s="733"/>
      <c r="L7" s="733"/>
      <c r="M7" s="733"/>
      <c r="N7" s="733"/>
      <c r="O7" s="733"/>
      <c r="P7" s="733"/>
      <c r="Q7" s="733"/>
      <c r="R7" s="733"/>
      <c r="S7" s="733"/>
      <c r="T7" s="733"/>
      <c r="U7" s="733"/>
      <c r="V7" s="733"/>
      <c r="W7" s="733"/>
      <c r="X7" s="733"/>
      <c r="Y7" s="733"/>
      <c r="Z7" s="733"/>
      <c r="AA7" s="733"/>
      <c r="AB7" s="733"/>
      <c r="AC7" s="733"/>
      <c r="AD7" s="733"/>
    </row>
    <row r="8" spans="1:30" ht="18" customHeight="1" x14ac:dyDescent="0.25">
      <c r="A8" s="733"/>
      <c r="B8" s="733"/>
      <c r="C8" s="733"/>
      <c r="D8" s="734"/>
      <c r="E8" s="734"/>
      <c r="F8" s="734"/>
      <c r="G8" s="765" t="s">
        <v>921</v>
      </c>
      <c r="H8" s="765"/>
      <c r="I8" s="765"/>
      <c r="J8" s="765"/>
      <c r="K8" s="765"/>
      <c r="L8" s="765"/>
      <c r="M8" s="765"/>
      <c r="N8" s="765"/>
      <c r="O8" s="765"/>
      <c r="P8" s="765"/>
      <c r="Q8" s="765"/>
      <c r="R8" s="765"/>
      <c r="S8" s="765"/>
      <c r="T8" s="765"/>
      <c r="U8" s="765"/>
      <c r="V8" s="765"/>
      <c r="W8" s="765"/>
      <c r="X8" s="765"/>
      <c r="Y8" s="763" t="s">
        <v>922</v>
      </c>
      <c r="Z8" s="763"/>
      <c r="AA8" s="763"/>
      <c r="AB8" s="763"/>
      <c r="AC8" s="763"/>
      <c r="AD8" s="763"/>
    </row>
    <row r="9" spans="1:30" ht="18" customHeight="1" x14ac:dyDescent="0.25">
      <c r="A9" s="733"/>
      <c r="B9" s="733"/>
      <c r="C9" s="733"/>
      <c r="D9" s="734"/>
      <c r="E9" s="734"/>
      <c r="F9" s="734"/>
      <c r="G9" s="763" t="s">
        <v>923</v>
      </c>
      <c r="H9" s="763"/>
      <c r="I9" s="763"/>
      <c r="J9" s="763"/>
      <c r="K9" s="763"/>
      <c r="L9" s="763"/>
      <c r="M9" s="763" t="s">
        <v>924</v>
      </c>
      <c r="N9" s="763"/>
      <c r="O9" s="763"/>
      <c r="P9" s="763"/>
      <c r="Q9" s="763"/>
      <c r="R9" s="763"/>
      <c r="S9" s="763" t="s">
        <v>925</v>
      </c>
      <c r="T9" s="763"/>
      <c r="U9" s="763"/>
      <c r="V9" s="763"/>
      <c r="W9" s="763"/>
      <c r="X9" s="763"/>
      <c r="Y9" s="763"/>
      <c r="Z9" s="763"/>
      <c r="AA9" s="763"/>
      <c r="AB9" s="763"/>
      <c r="AC9" s="763"/>
      <c r="AD9" s="763"/>
    </row>
    <row r="10" spans="1:30" ht="18" customHeight="1" x14ac:dyDescent="0.25">
      <c r="A10" s="733"/>
      <c r="B10" s="733"/>
      <c r="C10" s="733"/>
      <c r="D10" s="734"/>
      <c r="E10" s="734"/>
      <c r="F10" s="734"/>
      <c r="G10" s="764" t="s">
        <v>8</v>
      </c>
      <c r="H10" s="764"/>
      <c r="I10" s="764" t="s">
        <v>9</v>
      </c>
      <c r="J10" s="764"/>
      <c r="K10" s="764" t="s">
        <v>10</v>
      </c>
      <c r="L10" s="764"/>
      <c r="M10" s="764" t="s">
        <v>8</v>
      </c>
      <c r="N10" s="764"/>
      <c r="O10" s="764" t="s">
        <v>9</v>
      </c>
      <c r="P10" s="764"/>
      <c r="Q10" s="764" t="s">
        <v>10</v>
      </c>
      <c r="R10" s="764"/>
      <c r="S10" s="764" t="s">
        <v>8</v>
      </c>
      <c r="T10" s="764"/>
      <c r="U10" s="764" t="s">
        <v>9</v>
      </c>
      <c r="V10" s="764"/>
      <c r="W10" s="764" t="s">
        <v>10</v>
      </c>
      <c r="X10" s="764"/>
      <c r="Y10" s="764" t="s">
        <v>8</v>
      </c>
      <c r="Z10" s="764"/>
      <c r="AA10" s="763" t="s">
        <v>9</v>
      </c>
      <c r="AB10" s="763"/>
      <c r="AC10" s="763" t="s">
        <v>10</v>
      </c>
      <c r="AD10" s="763"/>
    </row>
    <row r="11" spans="1:30" ht="29.25" customHeight="1" x14ac:dyDescent="0.25">
      <c r="A11" s="733"/>
      <c r="B11" s="733"/>
      <c r="C11" s="733"/>
      <c r="D11" s="671" t="s">
        <v>8</v>
      </c>
      <c r="E11" s="671" t="s">
        <v>9</v>
      </c>
      <c r="F11" s="671" t="s">
        <v>448</v>
      </c>
      <c r="G11" s="671" t="s">
        <v>326</v>
      </c>
      <c r="H11" s="671" t="s">
        <v>29</v>
      </c>
      <c r="I11" s="671" t="s">
        <v>326</v>
      </c>
      <c r="J11" s="671" t="s">
        <v>29</v>
      </c>
      <c r="K11" s="671" t="s">
        <v>326</v>
      </c>
      <c r="L11" s="671" t="s">
        <v>29</v>
      </c>
      <c r="M11" s="671" t="s">
        <v>326</v>
      </c>
      <c r="N11" s="671" t="s">
        <v>29</v>
      </c>
      <c r="O11" s="671" t="s">
        <v>326</v>
      </c>
      <c r="P11" s="671" t="s">
        <v>29</v>
      </c>
      <c r="Q11" s="671" t="s">
        <v>326</v>
      </c>
      <c r="R11" s="671" t="s">
        <v>29</v>
      </c>
      <c r="S11" s="671" t="s">
        <v>326</v>
      </c>
      <c r="T11" s="671" t="s">
        <v>29</v>
      </c>
      <c r="U11" s="671" t="s">
        <v>326</v>
      </c>
      <c r="V11" s="671" t="s">
        <v>29</v>
      </c>
      <c r="W11" s="671" t="s">
        <v>326</v>
      </c>
      <c r="X11" s="671" t="s">
        <v>29</v>
      </c>
      <c r="Y11" s="671" t="s">
        <v>326</v>
      </c>
      <c r="Z11" s="671" t="s">
        <v>29</v>
      </c>
      <c r="AA11" s="671" t="s">
        <v>326</v>
      </c>
      <c r="AB11" s="672" t="s">
        <v>29</v>
      </c>
      <c r="AC11" s="671" t="s">
        <v>326</v>
      </c>
      <c r="AD11" s="671" t="s">
        <v>29</v>
      </c>
    </row>
    <row r="12" spans="1:30" ht="18" customHeight="1" x14ac:dyDescent="0.25">
      <c r="A12" s="390">
        <v>1</v>
      </c>
      <c r="B12" s="271">
        <v>2</v>
      </c>
      <c r="C12" s="390">
        <v>3</v>
      </c>
      <c r="D12" s="390">
        <v>4</v>
      </c>
      <c r="E12" s="390">
        <v>5</v>
      </c>
      <c r="F12" s="390">
        <v>6</v>
      </c>
      <c r="G12" s="390">
        <v>7</v>
      </c>
      <c r="H12" s="390">
        <v>8</v>
      </c>
      <c r="I12" s="390">
        <v>9</v>
      </c>
      <c r="J12" s="390">
        <v>10</v>
      </c>
      <c r="K12" s="390">
        <v>11</v>
      </c>
      <c r="L12" s="390">
        <v>12</v>
      </c>
      <c r="M12" s="390">
        <v>13</v>
      </c>
      <c r="N12" s="390">
        <v>14</v>
      </c>
      <c r="O12" s="390">
        <v>15</v>
      </c>
      <c r="P12" s="390">
        <v>16</v>
      </c>
      <c r="Q12" s="390">
        <v>17</v>
      </c>
      <c r="R12" s="390">
        <v>18</v>
      </c>
      <c r="S12" s="390">
        <v>19</v>
      </c>
      <c r="T12" s="390">
        <v>20</v>
      </c>
      <c r="U12" s="390"/>
      <c r="V12" s="390"/>
      <c r="W12" s="390">
        <v>23</v>
      </c>
      <c r="X12" s="390">
        <v>24</v>
      </c>
      <c r="Y12" s="390">
        <v>25</v>
      </c>
      <c r="Z12" s="390">
        <v>26</v>
      </c>
      <c r="AA12" s="390">
        <v>27</v>
      </c>
      <c r="AB12" s="390">
        <v>28</v>
      </c>
      <c r="AC12" s="390">
        <v>29</v>
      </c>
      <c r="AD12" s="390">
        <v>30</v>
      </c>
    </row>
    <row r="13" spans="1:30" ht="19.5" customHeight="1" x14ac:dyDescent="0.25">
      <c r="A13" s="111">
        <v>1</v>
      </c>
      <c r="B13" s="167" t="str">
        <f>'9'!B9</f>
        <v>JUMAPOLO</v>
      </c>
      <c r="C13" s="150" t="str">
        <f>'29'!C20</f>
        <v>JUMAPOLO</v>
      </c>
      <c r="D13" s="391"/>
      <c r="E13" s="391"/>
      <c r="F13" s="151">
        <v>593</v>
      </c>
      <c r="G13" s="391"/>
      <c r="H13" s="392"/>
      <c r="I13" s="391"/>
      <c r="J13" s="392"/>
      <c r="K13" s="151">
        <v>416</v>
      </c>
      <c r="L13" s="157">
        <f>K13/F13*100</f>
        <v>70.151770657672856</v>
      </c>
      <c r="M13" s="391"/>
      <c r="N13" s="392"/>
      <c r="O13" s="391"/>
      <c r="P13" s="392"/>
      <c r="Q13" s="151">
        <f>SUM(M13+O13)</f>
        <v>0</v>
      </c>
      <c r="R13" s="157">
        <f>Q13/F13*100</f>
        <v>0</v>
      </c>
      <c r="S13" s="391"/>
      <c r="T13" s="393"/>
      <c r="U13" s="391"/>
      <c r="V13" s="393"/>
      <c r="W13" s="386">
        <v>416</v>
      </c>
      <c r="X13" s="347">
        <f>W13/F13*100</f>
        <v>70.151770657672856</v>
      </c>
      <c r="Y13" s="391"/>
      <c r="Z13" s="393"/>
      <c r="AA13" s="391"/>
      <c r="AB13" s="393"/>
      <c r="AC13" s="151">
        <v>481</v>
      </c>
      <c r="AD13" s="157">
        <f>AC13/F13*100</f>
        <v>81.112984822934237</v>
      </c>
    </row>
    <row r="14" spans="1:30" ht="19.5" customHeight="1" x14ac:dyDescent="0.25">
      <c r="A14" s="278"/>
      <c r="B14" s="275"/>
      <c r="C14" s="275"/>
      <c r="D14" s="394"/>
      <c r="E14" s="394"/>
      <c r="F14" s="155"/>
      <c r="G14" s="394"/>
      <c r="H14" s="392"/>
      <c r="I14" s="394"/>
      <c r="J14" s="392"/>
      <c r="K14" s="151"/>
      <c r="L14" s="157"/>
      <c r="M14" s="394"/>
      <c r="N14" s="392"/>
      <c r="O14" s="394"/>
      <c r="P14" s="392"/>
      <c r="Q14" s="151"/>
      <c r="R14" s="157"/>
      <c r="S14" s="395"/>
      <c r="T14" s="393"/>
      <c r="U14" s="395"/>
      <c r="V14" s="393"/>
      <c r="W14" s="386"/>
      <c r="X14" s="347"/>
      <c r="Y14" s="394"/>
      <c r="Z14" s="393"/>
      <c r="AA14" s="394"/>
      <c r="AB14" s="393"/>
      <c r="AC14" s="151"/>
      <c r="AD14" s="157"/>
    </row>
    <row r="15" spans="1:30" ht="19.5" customHeight="1" x14ac:dyDescent="0.25">
      <c r="A15" s="396" t="s">
        <v>597</v>
      </c>
      <c r="B15" s="397"/>
      <c r="C15" s="397"/>
      <c r="D15" s="398"/>
      <c r="E15" s="398"/>
      <c r="F15" s="256">
        <v>593</v>
      </c>
      <c r="G15" s="398"/>
      <c r="H15" s="399"/>
      <c r="I15" s="398"/>
      <c r="J15" s="399"/>
      <c r="K15" s="351">
        <v>416</v>
      </c>
      <c r="L15" s="348">
        <f>K15/F15*100</f>
        <v>70.151770657672856</v>
      </c>
      <c r="M15" s="398"/>
      <c r="N15" s="399"/>
      <c r="O15" s="398"/>
      <c r="P15" s="399"/>
      <c r="Q15" s="351">
        <f>SUM(M15+O15)</f>
        <v>0</v>
      </c>
      <c r="R15" s="348">
        <f>Q15/F15*100</f>
        <v>0</v>
      </c>
      <c r="S15" s="398"/>
      <c r="T15" s="400"/>
      <c r="U15" s="398"/>
      <c r="V15" s="400"/>
      <c r="W15" s="388">
        <v>416</v>
      </c>
      <c r="X15" s="347">
        <f>W15/F15*100</f>
        <v>70.151770657672856</v>
      </c>
      <c r="Y15" s="398"/>
      <c r="Z15" s="400"/>
      <c r="AA15" s="398"/>
      <c r="AB15" s="400"/>
      <c r="AC15" s="351">
        <v>481</v>
      </c>
      <c r="AD15" s="348">
        <f>AC15/F15*100</f>
        <v>81.112984822934237</v>
      </c>
    </row>
    <row r="16" spans="1:30" ht="19.5" customHeight="1" x14ac:dyDescent="0.25">
      <c r="A16" s="401"/>
      <c r="B16" s="142"/>
      <c r="C16" s="142"/>
      <c r="D16" s="142"/>
      <c r="E16" s="142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402"/>
      <c r="W16" s="103"/>
      <c r="X16" s="103"/>
      <c r="Y16" s="103"/>
      <c r="Z16" s="103"/>
      <c r="AA16" s="103"/>
      <c r="AB16" s="349"/>
      <c r="AC16" s="103"/>
      <c r="AD16" s="103"/>
    </row>
    <row r="17" spans="1:30" ht="19.5" customHeight="1" x14ac:dyDescent="0.25">
      <c r="A17" s="650" t="s">
        <v>1360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9.5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9.5" customHeight="1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9.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19.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9.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9.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9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27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25"/>
    <row r="219" spans="1:30" ht="15.75" customHeight="1" x14ac:dyDescent="0.25"/>
    <row r="220" spans="1:30" ht="15.75" customHeight="1" x14ac:dyDescent="0.25"/>
    <row r="221" spans="1:30" ht="15.75" customHeight="1" x14ac:dyDescent="0.25"/>
    <row r="222" spans="1:30" ht="15.75" customHeight="1" x14ac:dyDescent="0.25"/>
    <row r="223" spans="1:30" ht="15.75" customHeight="1" x14ac:dyDescent="0.25"/>
    <row r="224" spans="1:30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3">
    <mergeCell ref="A3:AD3"/>
    <mergeCell ref="A7:A11"/>
    <mergeCell ref="B7:B11"/>
    <mergeCell ref="C7:C11"/>
    <mergeCell ref="D7:F10"/>
    <mergeCell ref="G7:AD7"/>
    <mergeCell ref="G8:X8"/>
    <mergeCell ref="Y8:AD9"/>
    <mergeCell ref="G9:L9"/>
    <mergeCell ref="M9:R9"/>
    <mergeCell ref="S9:X9"/>
    <mergeCell ref="G10:H10"/>
    <mergeCell ref="I10:J10"/>
    <mergeCell ref="K10:L10"/>
    <mergeCell ref="M10:N10"/>
    <mergeCell ref="O10:P10"/>
    <mergeCell ref="AA10:AB10"/>
    <mergeCell ref="AC10:AD10"/>
    <mergeCell ref="Q10:R10"/>
    <mergeCell ref="S10:T10"/>
    <mergeCell ref="U10:V10"/>
    <mergeCell ref="W10:X10"/>
    <mergeCell ref="Y10:Z10"/>
  </mergeCells>
  <printOptions horizontalCentered="1"/>
  <pageMargins left="0.80972222222222201" right="0.8" top="1.1499999999999999" bottom="0.9" header="0.51180555555555496" footer="0.51180555555555496"/>
  <pageSetup paperSize="9" firstPageNumber="0" orientation="landscape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1000"/>
  <sheetViews>
    <sheetView zoomScaleNormal="100" workbookViewId="0">
      <selection activeCell="D10" sqref="D10:AD10"/>
    </sheetView>
  </sheetViews>
  <sheetFormatPr defaultColWidth="14.42578125" defaultRowHeight="15" x14ac:dyDescent="0.25"/>
  <cols>
    <col min="1" max="1" width="5.7109375" customWidth="1"/>
    <col min="2" max="2" width="15.85546875" customWidth="1"/>
    <col min="3" max="3" width="15.42578125" customWidth="1"/>
    <col min="4" max="4" width="5" customWidth="1"/>
    <col min="5" max="5" width="5.28515625" customWidth="1"/>
    <col min="6" max="6" width="5.5703125" customWidth="1"/>
    <col min="7" max="7" width="8.7109375" customWidth="1"/>
    <col min="8" max="8" width="5.5703125" customWidth="1"/>
    <col min="9" max="9" width="8.7109375" customWidth="1"/>
    <col min="10" max="10" width="6" customWidth="1"/>
    <col min="11" max="11" width="8.7109375" customWidth="1"/>
    <col min="12" max="12" width="6.140625" customWidth="1"/>
    <col min="13" max="13" width="8.7109375" customWidth="1"/>
    <col min="14" max="14" width="6.140625" customWidth="1"/>
    <col min="15" max="15" width="8.7109375" customWidth="1"/>
    <col min="16" max="16" width="6.140625" customWidth="1"/>
    <col min="17" max="17" width="8.42578125" customWidth="1"/>
    <col min="18" max="18" width="6" customWidth="1"/>
    <col min="19" max="19" width="8.28515625" customWidth="1"/>
    <col min="20" max="20" width="6" customWidth="1"/>
    <col min="21" max="21" width="8.85546875" customWidth="1"/>
    <col min="22" max="22" width="6" customWidth="1"/>
    <col min="23" max="23" width="8.42578125" customWidth="1"/>
    <col min="24" max="24" width="5.7109375" customWidth="1"/>
    <col min="25" max="25" width="8.7109375" customWidth="1"/>
    <col min="26" max="26" width="6" customWidth="1"/>
    <col min="27" max="27" width="8.85546875" customWidth="1"/>
    <col min="28" max="28" width="5.85546875" customWidth="1"/>
    <col min="29" max="29" width="8.7109375" customWidth="1"/>
    <col min="30" max="30" width="5.85546875" customWidth="1"/>
  </cols>
  <sheetData>
    <row r="1" spans="1:30" ht="15.75" x14ac:dyDescent="0.25">
      <c r="A1" s="101" t="s">
        <v>926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5.75" x14ac:dyDescent="0.25">
      <c r="A3" s="705" t="s">
        <v>927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</row>
    <row r="4" spans="1:30" ht="15.75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2" t="str">
        <f>'1'!$E$5</f>
        <v>KABUPATEN/KOTA</v>
      </c>
      <c r="N4" s="101" t="str">
        <f>'1'!$F$5</f>
        <v>KARANGANYAR</v>
      </c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</row>
    <row r="5" spans="1:30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22" t="str">
        <f>'1'!$E$6</f>
        <v>TAHUN</v>
      </c>
      <c r="N5" s="101">
        <f>'1'!$F$6</f>
        <v>2024</v>
      </c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</row>
    <row r="6" spans="1:30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</row>
    <row r="7" spans="1:30" ht="19.5" customHeight="1" x14ac:dyDescent="0.25">
      <c r="A7" s="717" t="s">
        <v>4</v>
      </c>
      <c r="B7" s="717" t="s">
        <v>502</v>
      </c>
      <c r="C7" s="717" t="s">
        <v>324</v>
      </c>
      <c r="D7" s="718" t="s">
        <v>928</v>
      </c>
      <c r="E7" s="718"/>
      <c r="F7" s="718"/>
      <c r="G7" s="717" t="s">
        <v>920</v>
      </c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717"/>
      <c r="T7" s="717"/>
      <c r="U7" s="717"/>
      <c r="V7" s="717"/>
      <c r="W7" s="717"/>
      <c r="X7" s="717"/>
      <c r="Y7" s="717"/>
      <c r="Z7" s="717"/>
      <c r="AA7" s="717"/>
      <c r="AB7" s="717"/>
      <c r="AC7" s="717"/>
      <c r="AD7" s="717"/>
    </row>
    <row r="8" spans="1:30" ht="19.5" customHeight="1" x14ac:dyDescent="0.25">
      <c r="A8" s="717"/>
      <c r="B8" s="717"/>
      <c r="C8" s="717"/>
      <c r="D8" s="718"/>
      <c r="E8" s="718"/>
      <c r="F8" s="718"/>
      <c r="G8" s="706" t="s">
        <v>929</v>
      </c>
      <c r="H8" s="706"/>
      <c r="I8" s="706"/>
      <c r="J8" s="706"/>
      <c r="K8" s="706"/>
      <c r="L8" s="706"/>
      <c r="M8" s="706" t="s">
        <v>930</v>
      </c>
      <c r="N8" s="706"/>
      <c r="O8" s="706"/>
      <c r="P8" s="706"/>
      <c r="Q8" s="706"/>
      <c r="R8" s="706"/>
      <c r="S8" s="706" t="s">
        <v>931</v>
      </c>
      <c r="T8" s="706"/>
      <c r="U8" s="706"/>
      <c r="V8" s="706"/>
      <c r="W8" s="706"/>
      <c r="X8" s="706"/>
      <c r="Y8" s="706" t="s">
        <v>932</v>
      </c>
      <c r="Z8" s="706"/>
      <c r="AA8" s="706"/>
      <c r="AB8" s="706"/>
      <c r="AC8" s="706"/>
      <c r="AD8" s="706"/>
    </row>
    <row r="9" spans="1:30" ht="26.25" customHeight="1" x14ac:dyDescent="0.25">
      <c r="A9" s="717"/>
      <c r="B9" s="717"/>
      <c r="C9" s="717"/>
      <c r="D9" s="718"/>
      <c r="E9" s="718"/>
      <c r="F9" s="718"/>
      <c r="G9" s="747" t="s">
        <v>8</v>
      </c>
      <c r="H9" s="747"/>
      <c r="I9" s="747" t="s">
        <v>9</v>
      </c>
      <c r="J9" s="747"/>
      <c r="K9" s="747" t="s">
        <v>10</v>
      </c>
      <c r="L9" s="747"/>
      <c r="M9" s="747" t="s">
        <v>8</v>
      </c>
      <c r="N9" s="747"/>
      <c r="O9" s="706" t="s">
        <v>9</v>
      </c>
      <c r="P9" s="706"/>
      <c r="Q9" s="747" t="s">
        <v>10</v>
      </c>
      <c r="R9" s="747"/>
      <c r="S9" s="747" t="s">
        <v>8</v>
      </c>
      <c r="T9" s="747"/>
      <c r="U9" s="706" t="s">
        <v>9</v>
      </c>
      <c r="V9" s="706"/>
      <c r="W9" s="747" t="s">
        <v>10</v>
      </c>
      <c r="X9" s="747"/>
      <c r="Y9" s="747" t="s">
        <v>8</v>
      </c>
      <c r="Z9" s="747"/>
      <c r="AA9" s="706" t="s">
        <v>9</v>
      </c>
      <c r="AB9" s="706"/>
      <c r="AC9" s="706" t="s">
        <v>10</v>
      </c>
      <c r="AD9" s="706"/>
    </row>
    <row r="10" spans="1:30" ht="28.5" customHeight="1" x14ac:dyDescent="0.25">
      <c r="A10" s="717"/>
      <c r="B10" s="717"/>
      <c r="C10" s="717"/>
      <c r="D10" s="673" t="s">
        <v>8</v>
      </c>
      <c r="E10" s="673" t="s">
        <v>9</v>
      </c>
      <c r="F10" s="673" t="s">
        <v>448</v>
      </c>
      <c r="G10" s="673" t="s">
        <v>326</v>
      </c>
      <c r="H10" s="673" t="s">
        <v>29</v>
      </c>
      <c r="I10" s="673" t="s">
        <v>326</v>
      </c>
      <c r="J10" s="673" t="s">
        <v>29</v>
      </c>
      <c r="K10" s="673" t="s">
        <v>326</v>
      </c>
      <c r="L10" s="673" t="s">
        <v>29</v>
      </c>
      <c r="M10" s="673" t="s">
        <v>326</v>
      </c>
      <c r="N10" s="673" t="s">
        <v>29</v>
      </c>
      <c r="O10" s="673" t="s">
        <v>326</v>
      </c>
      <c r="P10" s="674" t="s">
        <v>29</v>
      </c>
      <c r="Q10" s="673" t="s">
        <v>326</v>
      </c>
      <c r="R10" s="673" t="s">
        <v>29</v>
      </c>
      <c r="S10" s="673" t="s">
        <v>326</v>
      </c>
      <c r="T10" s="673" t="s">
        <v>29</v>
      </c>
      <c r="U10" s="673" t="s">
        <v>326</v>
      </c>
      <c r="V10" s="674" t="s">
        <v>29</v>
      </c>
      <c r="W10" s="673" t="s">
        <v>326</v>
      </c>
      <c r="X10" s="673" t="s">
        <v>29</v>
      </c>
      <c r="Y10" s="673" t="s">
        <v>326</v>
      </c>
      <c r="Z10" s="673" t="s">
        <v>29</v>
      </c>
      <c r="AA10" s="673" t="s">
        <v>326</v>
      </c>
      <c r="AB10" s="674" t="s">
        <v>29</v>
      </c>
      <c r="AC10" s="673" t="s">
        <v>326</v>
      </c>
      <c r="AD10" s="673" t="s">
        <v>29</v>
      </c>
    </row>
    <row r="11" spans="1:30" ht="19.5" customHeight="1" x14ac:dyDescent="0.25">
      <c r="A11" s="221">
        <v>1</v>
      </c>
      <c r="B11" s="109">
        <v>2</v>
      </c>
      <c r="C11" s="221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221">
        <v>13</v>
      </c>
      <c r="N11" s="221">
        <v>14</v>
      </c>
      <c r="O11" s="221">
        <v>15</v>
      </c>
      <c r="P11" s="371">
        <v>16</v>
      </c>
      <c r="Q11" s="221">
        <v>17</v>
      </c>
      <c r="R11" s="221">
        <v>18</v>
      </c>
      <c r="S11" s="221">
        <v>19</v>
      </c>
      <c r="T11" s="221">
        <v>20</v>
      </c>
      <c r="U11" s="221">
        <v>21</v>
      </c>
      <c r="V11" s="221">
        <v>22</v>
      </c>
      <c r="W11" s="221">
        <v>23</v>
      </c>
      <c r="X11" s="221">
        <v>24</v>
      </c>
      <c r="Y11" s="221">
        <v>25</v>
      </c>
      <c r="Z11" s="221">
        <v>26</v>
      </c>
      <c r="AA11" s="221">
        <v>27</v>
      </c>
      <c r="AB11" s="221">
        <v>28</v>
      </c>
      <c r="AC11" s="221">
        <v>29</v>
      </c>
      <c r="AD11" s="221">
        <v>30</v>
      </c>
    </row>
    <row r="12" spans="1:30" ht="19.5" customHeight="1" x14ac:dyDescent="0.25">
      <c r="A12" s="111">
        <v>1</v>
      </c>
      <c r="B12" s="167" t="str">
        <f>'9'!B9</f>
        <v>JUMAPOLO</v>
      </c>
      <c r="C12" s="150" t="str">
        <f>'29'!C20</f>
        <v>JUMAPOLO</v>
      </c>
      <c r="D12" s="404"/>
      <c r="E12" s="404"/>
      <c r="F12" s="151">
        <v>602</v>
      </c>
      <c r="G12" s="391"/>
      <c r="H12" s="392"/>
      <c r="I12" s="391"/>
      <c r="J12" s="392"/>
      <c r="K12" s="151">
        <v>496</v>
      </c>
      <c r="L12" s="157">
        <f>K12/F12*100</f>
        <v>82.392026578073086</v>
      </c>
      <c r="M12" s="391"/>
      <c r="N12" s="392"/>
      <c r="O12" s="391"/>
      <c r="P12" s="392"/>
      <c r="Q12" s="151">
        <v>494</v>
      </c>
      <c r="R12" s="157">
        <f>Q12/F12*100</f>
        <v>82.059800664451828</v>
      </c>
      <c r="S12" s="391"/>
      <c r="T12" s="392"/>
      <c r="U12" s="391"/>
      <c r="V12" s="392"/>
      <c r="W12" s="151">
        <v>499</v>
      </c>
      <c r="X12" s="157">
        <f>W12/F12*100</f>
        <v>82.890365448504994</v>
      </c>
      <c r="Y12" s="391"/>
      <c r="Z12" s="392"/>
      <c r="AA12" s="391"/>
      <c r="AB12" s="392"/>
      <c r="AC12" s="151">
        <v>482</v>
      </c>
      <c r="AD12" s="157">
        <f>AC12/F12*100</f>
        <v>80.066445182724252</v>
      </c>
    </row>
    <row r="13" spans="1:30" ht="19.5" customHeight="1" x14ac:dyDescent="0.25">
      <c r="A13" s="194"/>
      <c r="B13" s="117"/>
      <c r="C13" s="117"/>
      <c r="D13" s="405"/>
      <c r="E13" s="405"/>
      <c r="F13" s="130"/>
      <c r="G13" s="406"/>
      <c r="H13" s="392"/>
      <c r="I13" s="406"/>
      <c r="J13" s="392"/>
      <c r="K13" s="151"/>
      <c r="L13" s="157"/>
      <c r="M13" s="406"/>
      <c r="N13" s="392"/>
      <c r="O13" s="406"/>
      <c r="P13" s="392"/>
      <c r="Q13" s="151"/>
      <c r="R13" s="157"/>
      <c r="S13" s="406"/>
      <c r="T13" s="392"/>
      <c r="U13" s="406"/>
      <c r="V13" s="392"/>
      <c r="W13" s="151"/>
      <c r="X13" s="157"/>
      <c r="Y13" s="406"/>
      <c r="Z13" s="392"/>
      <c r="AA13" s="406"/>
      <c r="AB13" s="392"/>
      <c r="AC13" s="151"/>
      <c r="AD13" s="157"/>
    </row>
    <row r="14" spans="1:30" ht="19.5" customHeight="1" x14ac:dyDescent="0.25">
      <c r="A14" s="739" t="s">
        <v>597</v>
      </c>
      <c r="B14" s="739"/>
      <c r="C14" s="739"/>
      <c r="D14" s="407"/>
      <c r="E14" s="407"/>
      <c r="F14" s="134">
        <v>602</v>
      </c>
      <c r="G14" s="408"/>
      <c r="H14" s="399"/>
      <c r="I14" s="408"/>
      <c r="J14" s="399"/>
      <c r="K14" s="389">
        <v>496</v>
      </c>
      <c r="L14" s="348">
        <f>K14/F14*100</f>
        <v>82.392026578073086</v>
      </c>
      <c r="M14" s="408"/>
      <c r="N14" s="399"/>
      <c r="O14" s="408"/>
      <c r="P14" s="399"/>
      <c r="Q14" s="389">
        <v>494</v>
      </c>
      <c r="R14" s="348">
        <f>Q14/F14*100</f>
        <v>82.059800664451828</v>
      </c>
      <c r="S14" s="408"/>
      <c r="T14" s="399"/>
      <c r="U14" s="408"/>
      <c r="V14" s="399"/>
      <c r="W14" s="389">
        <v>499</v>
      </c>
      <c r="X14" s="348">
        <f>W14/F14*100</f>
        <v>82.890365448504994</v>
      </c>
      <c r="Y14" s="408"/>
      <c r="Z14" s="399"/>
      <c r="AA14" s="408"/>
      <c r="AB14" s="399"/>
      <c r="AC14" s="389">
        <v>482</v>
      </c>
      <c r="AD14" s="348">
        <f>AC14/F14*100</f>
        <v>80.066445182724252</v>
      </c>
    </row>
    <row r="15" spans="1:30" ht="19.5" customHeight="1" x14ac:dyDescent="0.25">
      <c r="A15" s="142"/>
      <c r="B15" s="142"/>
      <c r="C15" s="142"/>
      <c r="D15" s="142"/>
      <c r="E15" s="142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9.5" customHeight="1" x14ac:dyDescent="0.25">
      <c r="A16" s="650" t="s">
        <v>1360</v>
      </c>
      <c r="B16" s="121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19.5" customHeight="1" x14ac:dyDescent="0.25">
      <c r="A17" s="121" t="s">
        <v>715</v>
      </c>
      <c r="B17" s="121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9.5" customHeight="1" x14ac:dyDescent="0.25">
      <c r="A18" s="121"/>
      <c r="B18" s="350" t="s">
        <v>933</v>
      </c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9.5" customHeight="1" x14ac:dyDescent="0.25">
      <c r="A19" s="103"/>
      <c r="B19" s="121" t="s">
        <v>934</v>
      </c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9.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19.5" customHeight="1" x14ac:dyDescent="0.25">
      <c r="A21" s="103"/>
      <c r="B21" s="103"/>
      <c r="C21" s="103"/>
      <c r="D21" s="282">
        <f>'40'!D11</f>
        <v>19</v>
      </c>
      <c r="E21" s="282">
        <f>'40'!E11</f>
        <v>14</v>
      </c>
      <c r="F21" s="229">
        <f>SUM(D12:E12)</f>
        <v>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9.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9.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9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 x14ac:dyDescent="0.25"/>
    <row r="223" spans="1:30" ht="15.75" customHeight="1" x14ac:dyDescent="0.25"/>
    <row r="224" spans="1:30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3">
    <mergeCell ref="A3:AD3"/>
    <mergeCell ref="A7:A10"/>
    <mergeCell ref="B7:B10"/>
    <mergeCell ref="C7:C10"/>
    <mergeCell ref="D7:F9"/>
    <mergeCell ref="G7:AD7"/>
    <mergeCell ref="G8:L8"/>
    <mergeCell ref="M8:R8"/>
    <mergeCell ref="S8:X8"/>
    <mergeCell ref="Y8:AD8"/>
    <mergeCell ref="G9:H9"/>
    <mergeCell ref="I9:J9"/>
    <mergeCell ref="K9:L9"/>
    <mergeCell ref="M9:N9"/>
    <mergeCell ref="O9:P9"/>
    <mergeCell ref="Q9:R9"/>
    <mergeCell ref="AC9:AD9"/>
    <mergeCell ref="A14:C14"/>
    <mergeCell ref="S9:T9"/>
    <mergeCell ref="U9:V9"/>
    <mergeCell ref="W9:X9"/>
    <mergeCell ref="Y9:Z9"/>
    <mergeCell ref="AA9:AB9"/>
  </mergeCells>
  <printOptions horizontalCentered="1"/>
  <pageMargins left="0.75" right="0.65972222222222199" top="1.1499999999999999" bottom="0.9" header="0.51180555555555496" footer="0.51180555555555496"/>
  <pageSetup paperSize="9" firstPageNumber="0" orientation="landscape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D23" sqref="D23"/>
    </sheetView>
  </sheetViews>
  <sheetFormatPr defaultColWidth="14.42578125" defaultRowHeight="15" x14ac:dyDescent="0.25"/>
  <cols>
    <col min="1" max="1" width="5.7109375" customWidth="1"/>
    <col min="2" max="2" width="16.140625" customWidth="1"/>
    <col min="3" max="3" width="15.85546875" customWidth="1"/>
    <col min="4" max="4" width="6.5703125" customWidth="1"/>
    <col min="5" max="5" width="6.85546875" customWidth="1"/>
    <col min="6" max="6" width="8.5703125" customWidth="1"/>
    <col min="7" max="7" width="8.7109375" customWidth="1"/>
    <col min="8" max="8" width="6.42578125" customWidth="1"/>
    <col min="9" max="9" width="8.85546875" customWidth="1"/>
    <col min="10" max="10" width="7" customWidth="1"/>
    <col min="11" max="11" width="8.42578125" customWidth="1"/>
    <col min="12" max="12" width="7" customWidth="1"/>
    <col min="13" max="13" width="8.42578125" customWidth="1"/>
    <col min="14" max="14" width="7" customWidth="1"/>
    <col min="15" max="15" width="8.5703125" customWidth="1"/>
    <col min="16" max="16" width="6.85546875" customWidth="1"/>
    <col min="17" max="17" width="9" customWidth="1"/>
    <col min="18" max="18" width="7" customWidth="1"/>
    <col min="19" max="26" width="9.42578125" customWidth="1"/>
  </cols>
  <sheetData>
    <row r="1" spans="1:26" ht="15.75" x14ac:dyDescent="0.25">
      <c r="A1" s="101" t="s">
        <v>935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936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705" t="s">
        <v>820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22" t="str">
        <f>'1'!$E$5</f>
        <v>KABUPATEN/KOTA</v>
      </c>
      <c r="I5" s="101" t="str">
        <f>'1'!$F$5</f>
        <v>KARANGANYAR</v>
      </c>
      <c r="J5" s="102"/>
      <c r="K5" s="102"/>
      <c r="L5" s="102"/>
      <c r="M5" s="105"/>
      <c r="N5" s="105"/>
      <c r="O5" s="105"/>
      <c r="P5" s="105"/>
      <c r="Q5" s="105"/>
      <c r="R5" s="105"/>
      <c r="S5" s="103"/>
      <c r="T5" s="103"/>
      <c r="U5" s="103"/>
      <c r="V5" s="103"/>
      <c r="W5" s="103"/>
      <c r="X5" s="103"/>
      <c r="Y5" s="103"/>
      <c r="Z5" s="103"/>
    </row>
    <row r="6" spans="1:26" ht="15.75" x14ac:dyDescent="0.25">
      <c r="A6" s="102"/>
      <c r="B6" s="102"/>
      <c r="C6" s="102"/>
      <c r="D6" s="102"/>
      <c r="E6" s="102"/>
      <c r="F6" s="102"/>
      <c r="G6" s="102"/>
      <c r="H6" s="122" t="str">
        <f>'1'!$E$6</f>
        <v>TAHUN</v>
      </c>
      <c r="I6" s="101">
        <f>'1'!$F$6</f>
        <v>2024</v>
      </c>
      <c r="J6" s="102"/>
      <c r="K6" s="102"/>
      <c r="L6" s="102"/>
      <c r="M6" s="105"/>
      <c r="N6" s="105"/>
      <c r="O6" s="105"/>
      <c r="P6" s="105"/>
      <c r="Q6" s="105"/>
      <c r="R6" s="105"/>
      <c r="S6" s="103"/>
      <c r="T6" s="103"/>
      <c r="U6" s="103"/>
      <c r="V6" s="103"/>
      <c r="W6" s="103"/>
      <c r="X6" s="103"/>
      <c r="Y6" s="103"/>
      <c r="Z6" s="103"/>
    </row>
    <row r="7" spans="1:26" x14ac:dyDescent="0.2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17" t="s">
        <v>4</v>
      </c>
      <c r="B8" s="717" t="s">
        <v>502</v>
      </c>
      <c r="C8" s="717" t="s">
        <v>324</v>
      </c>
      <c r="D8" s="718" t="s">
        <v>937</v>
      </c>
      <c r="E8" s="718"/>
      <c r="F8" s="718"/>
      <c r="G8" s="717" t="s">
        <v>938</v>
      </c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103"/>
      <c r="T8" s="103"/>
      <c r="U8" s="103"/>
      <c r="V8" s="103"/>
      <c r="W8" s="103"/>
      <c r="X8" s="103"/>
      <c r="Y8" s="103"/>
      <c r="Z8" s="103"/>
    </row>
    <row r="9" spans="1:26" ht="15.75" x14ac:dyDescent="0.25">
      <c r="A9" s="717"/>
      <c r="B9" s="717"/>
      <c r="C9" s="717"/>
      <c r="D9" s="718"/>
      <c r="E9" s="718"/>
      <c r="F9" s="718"/>
      <c r="G9" s="706" t="s">
        <v>939</v>
      </c>
      <c r="H9" s="706"/>
      <c r="I9" s="706"/>
      <c r="J9" s="706"/>
      <c r="K9" s="706"/>
      <c r="L9" s="706"/>
      <c r="M9" s="706" t="s">
        <v>940</v>
      </c>
      <c r="N9" s="706"/>
      <c r="O9" s="706"/>
      <c r="P9" s="706"/>
      <c r="Q9" s="706"/>
      <c r="R9" s="706"/>
      <c r="S9" s="103"/>
      <c r="T9" s="103"/>
      <c r="U9" s="103"/>
      <c r="V9" s="103"/>
      <c r="W9" s="103"/>
      <c r="X9" s="103"/>
      <c r="Y9" s="103"/>
      <c r="Z9" s="103"/>
    </row>
    <row r="10" spans="1:26" ht="15.75" x14ac:dyDescent="0.25">
      <c r="A10" s="717"/>
      <c r="B10" s="717"/>
      <c r="C10" s="717"/>
      <c r="D10" s="718"/>
      <c r="E10" s="718"/>
      <c r="F10" s="718"/>
      <c r="G10" s="747" t="s">
        <v>8</v>
      </c>
      <c r="H10" s="747"/>
      <c r="I10" s="747" t="s">
        <v>9</v>
      </c>
      <c r="J10" s="747"/>
      <c r="K10" s="747" t="s">
        <v>10</v>
      </c>
      <c r="L10" s="747"/>
      <c r="M10" s="747" t="s">
        <v>8</v>
      </c>
      <c r="N10" s="747"/>
      <c r="O10" s="706" t="s">
        <v>9</v>
      </c>
      <c r="P10" s="706"/>
      <c r="Q10" s="706" t="s">
        <v>10</v>
      </c>
      <c r="R10" s="706"/>
      <c r="S10" s="103"/>
      <c r="T10" s="103"/>
      <c r="U10" s="103"/>
      <c r="V10" s="103"/>
      <c r="W10" s="103"/>
      <c r="X10" s="103"/>
      <c r="Y10" s="103"/>
      <c r="Z10" s="103"/>
    </row>
    <row r="11" spans="1:26" ht="25.5" x14ac:dyDescent="0.25">
      <c r="A11" s="717"/>
      <c r="B11" s="717"/>
      <c r="C11" s="717"/>
      <c r="D11" s="673" t="s">
        <v>8</v>
      </c>
      <c r="E11" s="673" t="s">
        <v>9</v>
      </c>
      <c r="F11" s="673" t="s">
        <v>448</v>
      </c>
      <c r="G11" s="673" t="s">
        <v>326</v>
      </c>
      <c r="H11" s="673" t="s">
        <v>29</v>
      </c>
      <c r="I11" s="673" t="s">
        <v>326</v>
      </c>
      <c r="J11" s="673" t="s">
        <v>29</v>
      </c>
      <c r="K11" s="673" t="s">
        <v>326</v>
      </c>
      <c r="L11" s="673" t="s">
        <v>29</v>
      </c>
      <c r="M11" s="673" t="s">
        <v>326</v>
      </c>
      <c r="N11" s="673" t="s">
        <v>29</v>
      </c>
      <c r="O11" s="673" t="s">
        <v>326</v>
      </c>
      <c r="P11" s="674" t="s">
        <v>29</v>
      </c>
      <c r="Q11" s="673" t="s">
        <v>326</v>
      </c>
      <c r="R11" s="673" t="s">
        <v>29</v>
      </c>
      <c r="S11" s="103"/>
      <c r="T11" s="103"/>
      <c r="U11" s="103"/>
      <c r="V11" s="103"/>
      <c r="W11" s="103"/>
      <c r="X11" s="103"/>
      <c r="Y11" s="103"/>
      <c r="Z11" s="103"/>
    </row>
    <row r="12" spans="1:26" x14ac:dyDescent="0.25">
      <c r="A12" s="221">
        <v>1</v>
      </c>
      <c r="B12" s="109">
        <v>2</v>
      </c>
      <c r="C12" s="109">
        <v>3</v>
      </c>
      <c r="D12" s="221">
        <v>4</v>
      </c>
      <c r="E12" s="221">
        <v>5</v>
      </c>
      <c r="F12" s="221">
        <v>6</v>
      </c>
      <c r="G12" s="221">
        <v>7</v>
      </c>
      <c r="H12" s="221">
        <v>8</v>
      </c>
      <c r="I12" s="221">
        <v>9</v>
      </c>
      <c r="J12" s="221">
        <v>10</v>
      </c>
      <c r="K12" s="221">
        <v>11</v>
      </c>
      <c r="L12" s="221">
        <v>12</v>
      </c>
      <c r="M12" s="221">
        <v>13</v>
      </c>
      <c r="N12" s="221">
        <v>14</v>
      </c>
      <c r="O12" s="221">
        <v>15</v>
      </c>
      <c r="P12" s="221">
        <v>16</v>
      </c>
      <c r="Q12" s="221">
        <v>17</v>
      </c>
      <c r="R12" s="221">
        <v>18</v>
      </c>
      <c r="S12" s="110"/>
      <c r="T12" s="110"/>
      <c r="U12" s="110"/>
      <c r="V12" s="110"/>
      <c r="W12" s="110"/>
      <c r="X12" s="110"/>
      <c r="Y12" s="110"/>
      <c r="Z12" s="110"/>
    </row>
    <row r="13" spans="1:26" ht="19.5" customHeight="1" x14ac:dyDescent="0.25">
      <c r="A13" s="409">
        <v>1</v>
      </c>
      <c r="B13" s="362" t="str">
        <f>'9'!B9</f>
        <v>JUMAPOLO</v>
      </c>
      <c r="C13" s="150" t="str">
        <f>'29'!C20</f>
        <v>JUMAPOLO</v>
      </c>
      <c r="D13" s="391"/>
      <c r="E13" s="391"/>
      <c r="F13" s="151">
        <v>573</v>
      </c>
      <c r="G13" s="391"/>
      <c r="H13" s="392"/>
      <c r="I13" s="391"/>
      <c r="J13" s="392"/>
      <c r="K13" s="151">
        <v>545</v>
      </c>
      <c r="L13" s="157">
        <f>K13/F13*100</f>
        <v>95.113438045375219</v>
      </c>
      <c r="M13" s="391"/>
      <c r="N13" s="392"/>
      <c r="O13" s="391"/>
      <c r="P13" s="392"/>
      <c r="Q13" s="151">
        <v>543</v>
      </c>
      <c r="R13" s="157">
        <f>Q13/F13*100</f>
        <v>94.764397905759154</v>
      </c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94"/>
      <c r="B14" s="117"/>
      <c r="C14" s="117"/>
      <c r="D14" s="406"/>
      <c r="E14" s="406"/>
      <c r="F14" s="130"/>
      <c r="G14" s="406"/>
      <c r="H14" s="392"/>
      <c r="I14" s="406"/>
      <c r="J14" s="392"/>
      <c r="K14" s="151"/>
      <c r="L14" s="157"/>
      <c r="M14" s="406"/>
      <c r="N14" s="392"/>
      <c r="O14" s="406"/>
      <c r="P14" s="392"/>
      <c r="Q14" s="151"/>
      <c r="R14" s="157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6" t="s">
        <v>597</v>
      </c>
      <c r="B15" s="116"/>
      <c r="C15" s="116"/>
      <c r="D15" s="408"/>
      <c r="E15" s="408"/>
      <c r="F15" s="134">
        <v>573</v>
      </c>
      <c r="G15" s="408"/>
      <c r="H15" s="399"/>
      <c r="I15" s="408"/>
      <c r="J15" s="399"/>
      <c r="K15" s="389">
        <v>545</v>
      </c>
      <c r="L15" s="348">
        <f>K15/F15*100</f>
        <v>95.113438045375219</v>
      </c>
      <c r="M15" s="408"/>
      <c r="N15" s="399"/>
      <c r="O15" s="408"/>
      <c r="P15" s="399"/>
      <c r="Q15" s="389">
        <v>543</v>
      </c>
      <c r="R15" s="348">
        <f>Q15/F15*100</f>
        <v>94.764397905759154</v>
      </c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42"/>
      <c r="B16" s="142"/>
      <c r="C16" s="142"/>
      <c r="D16" s="142"/>
      <c r="E16" s="142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650" t="s">
        <v>1360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03"/>
      <c r="B19" s="410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S224" s="103"/>
      <c r="T224" s="103"/>
      <c r="U224" s="103"/>
      <c r="V224" s="103"/>
      <c r="W224" s="103"/>
      <c r="X224" s="103"/>
      <c r="Y224" s="103"/>
      <c r="Z224" s="103"/>
    </row>
    <row r="225" spans="19:26" ht="15.75" customHeight="1" x14ac:dyDescent="0.25">
      <c r="S225" s="103"/>
      <c r="T225" s="103"/>
      <c r="U225" s="103"/>
      <c r="V225" s="103"/>
      <c r="W225" s="103"/>
      <c r="X225" s="103"/>
      <c r="Y225" s="103"/>
      <c r="Z225" s="103"/>
    </row>
    <row r="226" spans="19:26" ht="15.75" customHeight="1" x14ac:dyDescent="0.25">
      <c r="S226" s="103"/>
      <c r="T226" s="103"/>
      <c r="U226" s="103"/>
      <c r="V226" s="103"/>
      <c r="W226" s="103"/>
      <c r="X226" s="103"/>
      <c r="Y226" s="103"/>
      <c r="Z226" s="103"/>
    </row>
    <row r="227" spans="19:26" ht="15.75" customHeight="1" x14ac:dyDescent="0.25">
      <c r="S227" s="103"/>
      <c r="T227" s="103"/>
      <c r="U227" s="103"/>
      <c r="V227" s="103"/>
      <c r="W227" s="103"/>
      <c r="X227" s="103"/>
      <c r="Y227" s="103"/>
      <c r="Z227" s="103"/>
    </row>
    <row r="228" spans="19:26" ht="15.75" customHeight="1" x14ac:dyDescent="0.25">
      <c r="S228" s="103"/>
      <c r="T228" s="103"/>
      <c r="U228" s="103"/>
      <c r="V228" s="103"/>
      <c r="W228" s="103"/>
      <c r="X228" s="103"/>
      <c r="Y228" s="103"/>
      <c r="Z228" s="103"/>
    </row>
    <row r="229" spans="19:26" ht="15.75" customHeight="1" x14ac:dyDescent="0.25"/>
    <row r="230" spans="19:26" ht="15.75" customHeight="1" x14ac:dyDescent="0.25"/>
    <row r="231" spans="19:26" ht="15.75" customHeight="1" x14ac:dyDescent="0.25"/>
    <row r="232" spans="19:26" ht="15.75" customHeight="1" x14ac:dyDescent="0.25"/>
    <row r="233" spans="19:26" ht="15.75" customHeight="1" x14ac:dyDescent="0.25"/>
    <row r="234" spans="19:26" ht="15.75" customHeight="1" x14ac:dyDescent="0.25"/>
    <row r="235" spans="19:26" ht="15.75" customHeight="1" x14ac:dyDescent="0.25"/>
    <row r="236" spans="19:26" ht="15.75" customHeight="1" x14ac:dyDescent="0.25"/>
    <row r="237" spans="19:26" ht="15.75" customHeight="1" x14ac:dyDescent="0.25"/>
    <row r="238" spans="19:26" ht="15.75" customHeight="1" x14ac:dyDescent="0.25"/>
    <row r="239" spans="19:26" ht="15.75" customHeight="1" x14ac:dyDescent="0.25"/>
    <row r="240" spans="19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5">
    <mergeCell ref="A3:R3"/>
    <mergeCell ref="A4:R4"/>
    <mergeCell ref="A8:A11"/>
    <mergeCell ref="B8:B11"/>
    <mergeCell ref="C8:C11"/>
    <mergeCell ref="D8:F10"/>
    <mergeCell ref="G8:R8"/>
    <mergeCell ref="G9:L9"/>
    <mergeCell ref="M9:R9"/>
    <mergeCell ref="G10:H10"/>
    <mergeCell ref="I10:J10"/>
    <mergeCell ref="K10:L10"/>
    <mergeCell ref="M10:N10"/>
    <mergeCell ref="O10:P10"/>
    <mergeCell ref="Q10:R10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999"/>
  <sheetViews>
    <sheetView zoomScaleNormal="100" workbookViewId="0">
      <selection activeCell="A25" sqref="A25"/>
    </sheetView>
  </sheetViews>
  <sheetFormatPr defaultColWidth="14.42578125" defaultRowHeight="15" x14ac:dyDescent="0.25"/>
  <cols>
    <col min="1" max="1" width="5.7109375" customWidth="1"/>
    <col min="2" max="2" width="15.85546875" customWidth="1"/>
    <col min="3" max="3" width="21" customWidth="1"/>
    <col min="4" max="4" width="17.7109375" customWidth="1"/>
    <col min="5" max="5" width="8.5703125" customWidth="1"/>
    <col min="6" max="6" width="6" customWidth="1"/>
    <col min="7" max="7" width="11.42578125" customWidth="1"/>
    <col min="8" max="8" width="8.42578125" customWidth="1"/>
    <col min="9" max="9" width="8" customWidth="1"/>
    <col min="10" max="10" width="10.28515625" customWidth="1"/>
    <col min="11" max="11" width="8.140625" customWidth="1"/>
    <col min="12" max="12" width="8.5703125" customWidth="1"/>
    <col min="13" max="13" width="15.7109375" customWidth="1"/>
    <col min="14" max="14" width="13.7109375" customWidth="1"/>
    <col min="15" max="15" width="13" customWidth="1"/>
    <col min="16" max="16" width="13.42578125" customWidth="1"/>
    <col min="17" max="18" width="11.7109375" customWidth="1"/>
    <col min="19" max="21" width="8.28515625" customWidth="1"/>
    <col min="22" max="22" width="14" customWidth="1"/>
    <col min="23" max="23" width="12.7109375" customWidth="1"/>
    <col min="24" max="24" width="14.28515625" customWidth="1"/>
    <col min="25" max="25" width="16" customWidth="1"/>
    <col min="26" max="26" width="16.42578125" customWidth="1"/>
    <col min="27" max="30" width="8.28515625" customWidth="1"/>
  </cols>
  <sheetData>
    <row r="1" spans="1:30" ht="15.75" x14ac:dyDescent="0.25">
      <c r="A1" s="101" t="s">
        <v>908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5.75" x14ac:dyDescent="0.25">
      <c r="A3" s="705" t="s">
        <v>909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</row>
    <row r="4" spans="1:30" ht="15.75" x14ac:dyDescent="0.25">
      <c r="A4" s="102"/>
      <c r="B4" s="102"/>
      <c r="C4" s="102"/>
      <c r="D4" s="102"/>
      <c r="E4" s="102"/>
      <c r="F4" s="122" t="str">
        <f>'1'!$E$5</f>
        <v>KABUPATEN/KOTA</v>
      </c>
      <c r="G4" s="101" t="str">
        <f>'1'!$F$5</f>
        <v>KARANGANYAR</v>
      </c>
      <c r="H4" s="102"/>
      <c r="I4" s="102"/>
      <c r="J4" s="102"/>
      <c r="K4" s="102"/>
      <c r="L4" s="10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67"/>
      <c r="Y4" s="103"/>
      <c r="Z4" s="103"/>
      <c r="AA4" s="103"/>
      <c r="AB4" s="103"/>
      <c r="AC4" s="103"/>
      <c r="AD4" s="103"/>
    </row>
    <row r="5" spans="1:30" ht="15.75" x14ac:dyDescent="0.25">
      <c r="A5" s="102"/>
      <c r="B5" s="102"/>
      <c r="C5" s="102"/>
      <c r="D5" s="102"/>
      <c r="E5" s="102"/>
      <c r="F5" s="122" t="str">
        <f>'1'!$E$6</f>
        <v>TAHUN</v>
      </c>
      <c r="G5" s="101">
        <f>'1'!$F$6</f>
        <v>2024</v>
      </c>
      <c r="H5" s="102"/>
      <c r="I5" s="102"/>
      <c r="J5" s="102"/>
      <c r="K5" s="102"/>
      <c r="L5" s="102"/>
      <c r="M5" s="103"/>
      <c r="N5" s="103"/>
      <c r="O5" s="103"/>
      <c r="P5" s="142"/>
      <c r="Q5" s="142"/>
      <c r="R5" s="142"/>
      <c r="S5" s="142"/>
      <c r="T5" s="142"/>
      <c r="U5" s="142"/>
      <c r="V5" s="103"/>
      <c r="W5" s="103"/>
      <c r="X5" s="167"/>
      <c r="Y5" s="142"/>
      <c r="Z5" s="142"/>
      <c r="AA5" s="142"/>
      <c r="AB5" s="142"/>
      <c r="AC5" s="142"/>
      <c r="AD5" s="142"/>
    </row>
    <row r="6" spans="1:30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</row>
    <row r="7" spans="1:30" ht="30" customHeight="1" x14ac:dyDescent="0.25">
      <c r="A7" s="717" t="s">
        <v>4</v>
      </c>
      <c r="B7" s="717" t="s">
        <v>502</v>
      </c>
      <c r="C7" s="717" t="str">
        <f>'12'!C7</f>
        <v>DESA</v>
      </c>
      <c r="D7" s="718" t="s">
        <v>910</v>
      </c>
      <c r="E7" s="718"/>
      <c r="F7" s="718"/>
      <c r="G7" s="718" t="s">
        <v>911</v>
      </c>
      <c r="H7" s="718"/>
      <c r="I7" s="718"/>
      <c r="J7" s="718" t="s">
        <v>912</v>
      </c>
      <c r="K7" s="718"/>
      <c r="L7" s="718"/>
      <c r="M7" s="7"/>
      <c r="N7" s="7"/>
      <c r="O7" s="142"/>
      <c r="P7" s="103"/>
      <c r="Q7" s="103"/>
      <c r="R7" s="103"/>
      <c r="S7" s="7"/>
      <c r="T7" s="7"/>
      <c r="U7" s="7"/>
      <c r="V7" s="7"/>
      <c r="W7" s="7"/>
      <c r="X7" s="142"/>
      <c r="Y7" s="103"/>
      <c r="Z7" s="103"/>
      <c r="AA7" s="103"/>
      <c r="AB7" s="103"/>
      <c r="AC7" s="103"/>
      <c r="AD7" s="103"/>
    </row>
    <row r="8" spans="1:30" ht="33" customHeight="1" x14ac:dyDescent="0.25">
      <c r="A8" s="717"/>
      <c r="B8" s="717"/>
      <c r="C8" s="717"/>
      <c r="D8" s="706" t="s">
        <v>901</v>
      </c>
      <c r="E8" s="766" t="s">
        <v>913</v>
      </c>
      <c r="F8" s="766"/>
      <c r="G8" s="706" t="s">
        <v>844</v>
      </c>
      <c r="H8" s="767" t="s">
        <v>913</v>
      </c>
      <c r="I8" s="767"/>
      <c r="J8" s="706" t="s">
        <v>844</v>
      </c>
      <c r="K8" s="707" t="s">
        <v>913</v>
      </c>
      <c r="L8" s="707"/>
      <c r="M8" s="160"/>
      <c r="N8" s="160"/>
      <c r="O8" s="160"/>
      <c r="P8" s="160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</row>
    <row r="9" spans="1:30" ht="16.5" customHeight="1" x14ac:dyDescent="0.25">
      <c r="A9" s="717"/>
      <c r="B9" s="717"/>
      <c r="C9" s="717"/>
      <c r="D9" s="717"/>
      <c r="E9" s="336" t="s">
        <v>914</v>
      </c>
      <c r="F9" s="336" t="s">
        <v>29</v>
      </c>
      <c r="G9" s="706"/>
      <c r="H9" s="384" t="s">
        <v>914</v>
      </c>
      <c r="I9" s="336" t="s">
        <v>29</v>
      </c>
      <c r="J9" s="706"/>
      <c r="K9" s="336" t="s">
        <v>914</v>
      </c>
      <c r="L9" s="336" t="s">
        <v>29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</row>
    <row r="10" spans="1:30" ht="13.5" customHeight="1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</row>
    <row r="11" spans="1:30" ht="15.75" x14ac:dyDescent="0.25">
      <c r="A11" s="385">
        <v>1</v>
      </c>
      <c r="B11" s="167" t="str">
        <f>'9'!B9</f>
        <v>JUMAPOLO</v>
      </c>
      <c r="C11" s="150" t="str">
        <f>'29'!C11</f>
        <v>PASEBAN</v>
      </c>
      <c r="D11" s="128">
        <v>41</v>
      </c>
      <c r="E11" s="113">
        <f t="shared" ref="E11:E22" si="0">D11</f>
        <v>41</v>
      </c>
      <c r="F11" s="386">
        <f t="shared" ref="F11:F23" si="1">E11/D11*100</f>
        <v>100</v>
      </c>
      <c r="G11" s="387">
        <v>123</v>
      </c>
      <c r="H11" s="113">
        <f t="shared" ref="H11:H22" si="2">G11</f>
        <v>123</v>
      </c>
      <c r="I11" s="386">
        <f>H11/G11*100</f>
        <v>100</v>
      </c>
      <c r="J11" s="151">
        <f t="shared" ref="J11:J22" si="3">SUM(D11:G11)</f>
        <v>305</v>
      </c>
      <c r="K11" s="151">
        <f t="shared" ref="K11:K23" si="4">J11</f>
        <v>305</v>
      </c>
      <c r="L11" s="386">
        <f t="shared" ref="L11:L23" si="5">K11/J11*100</f>
        <v>100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</row>
    <row r="12" spans="1:30" ht="15.75" x14ac:dyDescent="0.25">
      <c r="A12" s="111">
        <v>2</v>
      </c>
      <c r="B12" s="167"/>
      <c r="C12" s="150" t="str">
        <f>'29'!C12</f>
        <v>LEMAHBANG</v>
      </c>
      <c r="D12" s="128">
        <v>28</v>
      </c>
      <c r="E12" s="113">
        <f t="shared" si="0"/>
        <v>28</v>
      </c>
      <c r="F12" s="386">
        <f t="shared" si="1"/>
        <v>100</v>
      </c>
      <c r="G12" s="387">
        <v>132</v>
      </c>
      <c r="H12" s="113">
        <f t="shared" si="2"/>
        <v>132</v>
      </c>
      <c r="I12" s="386">
        <f>H12/G12*100</f>
        <v>100</v>
      </c>
      <c r="J12" s="151">
        <f t="shared" si="3"/>
        <v>288</v>
      </c>
      <c r="K12" s="151">
        <f t="shared" si="4"/>
        <v>288</v>
      </c>
      <c r="L12" s="386">
        <f t="shared" si="5"/>
        <v>100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</row>
    <row r="13" spans="1:30" ht="15.75" x14ac:dyDescent="0.25">
      <c r="A13" s="111">
        <v>3</v>
      </c>
      <c r="B13" s="167"/>
      <c r="C13" s="150" t="str">
        <f>'29'!C13</f>
        <v>KARANGBANGUN</v>
      </c>
      <c r="D13" s="128">
        <v>24</v>
      </c>
      <c r="E13" s="113">
        <f t="shared" si="0"/>
        <v>24</v>
      </c>
      <c r="F13" s="386">
        <f t="shared" si="1"/>
        <v>100</v>
      </c>
      <c r="G13" s="387">
        <v>110</v>
      </c>
      <c r="H13" s="113">
        <f t="shared" si="2"/>
        <v>110</v>
      </c>
      <c r="I13" s="386">
        <f>H13/G13*100</f>
        <v>100</v>
      </c>
      <c r="J13" s="151">
        <f t="shared" si="3"/>
        <v>258</v>
      </c>
      <c r="K13" s="151">
        <f t="shared" si="4"/>
        <v>258</v>
      </c>
      <c r="L13" s="386">
        <f t="shared" si="5"/>
        <v>100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30" ht="15.75" x14ac:dyDescent="0.25">
      <c r="A14" s="111">
        <v>4</v>
      </c>
      <c r="B14" s="167"/>
      <c r="C14" s="150" t="str">
        <f>'29'!C14</f>
        <v>PLOSO</v>
      </c>
      <c r="D14" s="128">
        <v>31</v>
      </c>
      <c r="E14" s="113">
        <f t="shared" si="0"/>
        <v>31</v>
      </c>
      <c r="F14" s="386">
        <f t="shared" si="1"/>
        <v>100</v>
      </c>
      <c r="G14" s="387">
        <v>126</v>
      </c>
      <c r="H14" s="113">
        <f t="shared" si="2"/>
        <v>126</v>
      </c>
      <c r="I14" s="386">
        <f>H14/G14*100</f>
        <v>100</v>
      </c>
      <c r="J14" s="151">
        <f t="shared" si="3"/>
        <v>288</v>
      </c>
      <c r="K14" s="151">
        <f t="shared" si="4"/>
        <v>288</v>
      </c>
      <c r="L14" s="386">
        <f t="shared" si="5"/>
        <v>100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ht="15.75" x14ac:dyDescent="0.25">
      <c r="A15" s="111">
        <v>5</v>
      </c>
      <c r="B15" s="167"/>
      <c r="C15" s="150" t="str">
        <f>'29'!C15</f>
        <v>GIRIWONDO</v>
      </c>
      <c r="D15" s="128">
        <v>27</v>
      </c>
      <c r="E15" s="113">
        <f t="shared" si="0"/>
        <v>27</v>
      </c>
      <c r="F15" s="386">
        <f t="shared" si="1"/>
        <v>100</v>
      </c>
      <c r="G15" s="387">
        <v>128</v>
      </c>
      <c r="H15" s="165">
        <f t="shared" si="2"/>
        <v>128</v>
      </c>
      <c r="I15" s="386">
        <f>G15/H15*100</f>
        <v>100</v>
      </c>
      <c r="J15" s="151">
        <f t="shared" si="3"/>
        <v>282</v>
      </c>
      <c r="K15" s="151">
        <f t="shared" si="4"/>
        <v>282</v>
      </c>
      <c r="L15" s="386">
        <f t="shared" si="5"/>
        <v>100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5" customHeight="1" x14ac:dyDescent="0.25">
      <c r="A16" s="111">
        <v>6</v>
      </c>
      <c r="B16" s="167"/>
      <c r="C16" s="150" t="str">
        <f>'29'!C16</f>
        <v>KADIPIRO</v>
      </c>
      <c r="D16" s="128">
        <v>27</v>
      </c>
      <c r="E16" s="113">
        <f t="shared" si="0"/>
        <v>27</v>
      </c>
      <c r="F16" s="386">
        <f t="shared" si="1"/>
        <v>100</v>
      </c>
      <c r="G16" s="387">
        <v>124</v>
      </c>
      <c r="H16" s="113">
        <f t="shared" si="2"/>
        <v>124</v>
      </c>
      <c r="I16" s="386">
        <f>G16/H16*100</f>
        <v>100</v>
      </c>
      <c r="J16" s="151">
        <f t="shared" si="3"/>
        <v>278</v>
      </c>
      <c r="K16" s="151">
        <f t="shared" si="4"/>
        <v>278</v>
      </c>
      <c r="L16" s="386">
        <f t="shared" si="5"/>
        <v>100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15.75" x14ac:dyDescent="0.25">
      <c r="A17" s="111">
        <v>7</v>
      </c>
      <c r="B17" s="167"/>
      <c r="C17" s="150" t="str">
        <f>'29'!C17</f>
        <v>JUMANTORO</v>
      </c>
      <c r="D17" s="128">
        <v>54</v>
      </c>
      <c r="E17" s="113">
        <f t="shared" si="0"/>
        <v>54</v>
      </c>
      <c r="F17" s="386">
        <f t="shared" si="1"/>
        <v>100</v>
      </c>
      <c r="G17" s="387">
        <v>177</v>
      </c>
      <c r="H17" s="113">
        <f t="shared" si="2"/>
        <v>177</v>
      </c>
      <c r="I17" s="386">
        <f t="shared" ref="I17:I23" si="6">H17/G17*100</f>
        <v>100</v>
      </c>
      <c r="J17" s="151">
        <f t="shared" si="3"/>
        <v>385</v>
      </c>
      <c r="K17" s="151">
        <f t="shared" si="4"/>
        <v>385</v>
      </c>
      <c r="L17" s="386">
        <f t="shared" si="5"/>
        <v>100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5.75" x14ac:dyDescent="0.25">
      <c r="A18" s="111">
        <v>8</v>
      </c>
      <c r="B18" s="167"/>
      <c r="C18" s="150" t="str">
        <f>'29'!C18</f>
        <v>KEDAWUNG</v>
      </c>
      <c r="D18" s="128">
        <v>25</v>
      </c>
      <c r="E18" s="113">
        <f t="shared" si="0"/>
        <v>25</v>
      </c>
      <c r="F18" s="386">
        <f t="shared" si="1"/>
        <v>100</v>
      </c>
      <c r="G18" s="387">
        <v>119</v>
      </c>
      <c r="H18" s="113">
        <f t="shared" si="2"/>
        <v>119</v>
      </c>
      <c r="I18" s="386">
        <f t="shared" si="6"/>
        <v>100</v>
      </c>
      <c r="J18" s="151">
        <f t="shared" si="3"/>
        <v>269</v>
      </c>
      <c r="K18" s="151">
        <f t="shared" si="4"/>
        <v>269</v>
      </c>
      <c r="L18" s="386">
        <f t="shared" si="5"/>
        <v>100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5.75" x14ac:dyDescent="0.25">
      <c r="A19" s="111">
        <v>9</v>
      </c>
      <c r="B19" s="167"/>
      <c r="C19" s="150" t="str">
        <f>'29'!C19</f>
        <v>BAKALAN</v>
      </c>
      <c r="D19" s="128">
        <v>35</v>
      </c>
      <c r="E19" s="113">
        <f t="shared" si="0"/>
        <v>35</v>
      </c>
      <c r="F19" s="386">
        <f t="shared" si="1"/>
        <v>100</v>
      </c>
      <c r="G19" s="387">
        <v>136</v>
      </c>
      <c r="H19" s="113">
        <f t="shared" si="2"/>
        <v>136</v>
      </c>
      <c r="I19" s="386">
        <f t="shared" si="6"/>
        <v>100</v>
      </c>
      <c r="J19" s="151">
        <f t="shared" si="3"/>
        <v>306</v>
      </c>
      <c r="K19" s="151">
        <f t="shared" si="4"/>
        <v>306</v>
      </c>
      <c r="L19" s="386">
        <f t="shared" si="5"/>
        <v>100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5.75" x14ac:dyDescent="0.25">
      <c r="A20" s="111">
        <v>10</v>
      </c>
      <c r="B20" s="167"/>
      <c r="C20" s="150" t="str">
        <f>'29'!C20</f>
        <v>JUMAPOLO</v>
      </c>
      <c r="D20" s="128">
        <v>50</v>
      </c>
      <c r="E20" s="113">
        <f t="shared" si="0"/>
        <v>50</v>
      </c>
      <c r="F20" s="386">
        <f t="shared" si="1"/>
        <v>100</v>
      </c>
      <c r="G20" s="387">
        <v>235</v>
      </c>
      <c r="H20" s="113">
        <f t="shared" si="2"/>
        <v>235</v>
      </c>
      <c r="I20" s="386">
        <f t="shared" si="6"/>
        <v>100</v>
      </c>
      <c r="J20" s="151">
        <f t="shared" si="3"/>
        <v>435</v>
      </c>
      <c r="K20" s="151">
        <f t="shared" si="4"/>
        <v>435</v>
      </c>
      <c r="L20" s="386">
        <f t="shared" si="5"/>
        <v>100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15.75" customHeight="1" x14ac:dyDescent="0.25">
      <c r="A21" s="111">
        <v>11</v>
      </c>
      <c r="B21" s="167"/>
      <c r="C21" s="150" t="str">
        <f>'29'!C21</f>
        <v>KWANGSAN</v>
      </c>
      <c r="D21" s="128">
        <v>42</v>
      </c>
      <c r="E21" s="113">
        <f t="shared" si="0"/>
        <v>42</v>
      </c>
      <c r="F21" s="386">
        <f t="shared" si="1"/>
        <v>100</v>
      </c>
      <c r="G21" s="387">
        <v>202</v>
      </c>
      <c r="H21" s="113">
        <f t="shared" si="2"/>
        <v>202</v>
      </c>
      <c r="I21" s="386">
        <f t="shared" si="6"/>
        <v>100</v>
      </c>
      <c r="J21" s="151">
        <f t="shared" si="3"/>
        <v>386</v>
      </c>
      <c r="K21" s="151">
        <f t="shared" si="4"/>
        <v>386</v>
      </c>
      <c r="L21" s="386">
        <f t="shared" si="5"/>
        <v>100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5.75" customHeight="1" x14ac:dyDescent="0.25">
      <c r="A22" s="111">
        <v>12</v>
      </c>
      <c r="B22" s="167"/>
      <c r="C22" s="150" t="str">
        <f>'29'!C22</f>
        <v>JATIREJO</v>
      </c>
      <c r="D22" s="128">
        <v>54</v>
      </c>
      <c r="E22" s="113">
        <f t="shared" si="0"/>
        <v>54</v>
      </c>
      <c r="F22" s="386">
        <f t="shared" si="1"/>
        <v>100</v>
      </c>
      <c r="G22" s="387">
        <v>191</v>
      </c>
      <c r="H22" s="113">
        <f t="shared" si="2"/>
        <v>191</v>
      </c>
      <c r="I22" s="386">
        <f t="shared" si="6"/>
        <v>100</v>
      </c>
      <c r="J22" s="151">
        <f t="shared" si="3"/>
        <v>399</v>
      </c>
      <c r="K22" s="151">
        <f t="shared" si="4"/>
        <v>399</v>
      </c>
      <c r="L22" s="386">
        <f t="shared" si="5"/>
        <v>100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5.75" customHeight="1" x14ac:dyDescent="0.25">
      <c r="A23" s="116" t="s">
        <v>597</v>
      </c>
      <c r="B23" s="116"/>
      <c r="C23" s="116"/>
      <c r="D23" s="134">
        <f>SUM(D11:D22)</f>
        <v>438</v>
      </c>
      <c r="E23" s="134">
        <f>SUM(E11:E22)</f>
        <v>438</v>
      </c>
      <c r="F23" s="388">
        <f t="shared" si="1"/>
        <v>100</v>
      </c>
      <c r="G23" s="134">
        <f>SUM(G11:G22)</f>
        <v>1803</v>
      </c>
      <c r="H23" s="134">
        <f>SUM(H11:H22)</f>
        <v>1803</v>
      </c>
      <c r="I23" s="119">
        <f t="shared" si="6"/>
        <v>100</v>
      </c>
      <c r="J23" s="134">
        <f>SUM(D23+G23)</f>
        <v>2241</v>
      </c>
      <c r="K23" s="389">
        <f t="shared" si="4"/>
        <v>2241</v>
      </c>
      <c r="L23" s="388">
        <f t="shared" si="5"/>
        <v>100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5.75" customHeight="1" x14ac:dyDescent="0.25">
      <c r="A25" s="650" t="s">
        <v>1359</v>
      </c>
      <c r="B25" s="121"/>
      <c r="C25" s="121"/>
      <c r="D25" s="121"/>
      <c r="E25" s="121"/>
      <c r="F25" s="121"/>
      <c r="G25" s="121"/>
      <c r="H25" s="121"/>
      <c r="I25" s="121"/>
      <c r="J25" s="121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5.75" customHeight="1" x14ac:dyDescent="0.25">
      <c r="A26" s="350" t="s">
        <v>915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75" customHeight="1" x14ac:dyDescent="0.25">
      <c r="A27" s="121"/>
      <c r="B27" s="121" t="s">
        <v>916</v>
      </c>
      <c r="C27" s="121"/>
      <c r="D27" s="121"/>
      <c r="E27" s="121"/>
      <c r="F27" s="121"/>
      <c r="G27" s="121"/>
      <c r="H27" s="121"/>
      <c r="I27" s="121"/>
      <c r="J27" s="121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5.75" customHeight="1" x14ac:dyDescent="0.25">
      <c r="A28" s="121"/>
      <c r="B28" s="121" t="s">
        <v>917</v>
      </c>
      <c r="C28" s="121"/>
      <c r="D28" s="121"/>
      <c r="E28" s="121"/>
      <c r="F28" s="121"/>
      <c r="G28" s="121"/>
      <c r="H28" s="121"/>
      <c r="I28" s="121"/>
      <c r="J28" s="121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5.75" customHeight="1" x14ac:dyDescent="0.25"/>
    <row r="230" spans="1:30" ht="15.75" customHeight="1" x14ac:dyDescent="0.25"/>
    <row r="231" spans="1:30" ht="15.75" customHeight="1" x14ac:dyDescent="0.25"/>
    <row r="232" spans="1:30" ht="15.75" customHeight="1" x14ac:dyDescent="0.25"/>
    <row r="233" spans="1:30" ht="15.75" customHeight="1" x14ac:dyDescent="0.25"/>
    <row r="234" spans="1:30" ht="15.75" customHeight="1" x14ac:dyDescent="0.25"/>
    <row r="235" spans="1:30" ht="15.75" customHeight="1" x14ac:dyDescent="0.25"/>
    <row r="236" spans="1:30" ht="15.75" customHeight="1" x14ac:dyDescent="0.25"/>
    <row r="237" spans="1:30" ht="15.75" customHeight="1" x14ac:dyDescent="0.25"/>
    <row r="238" spans="1:30" ht="15.75" customHeight="1" x14ac:dyDescent="0.25"/>
    <row r="239" spans="1:30" ht="15.75" customHeight="1" x14ac:dyDescent="0.25"/>
    <row r="240" spans="1:3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3">
    <mergeCell ref="A3:L3"/>
    <mergeCell ref="A7:A9"/>
    <mergeCell ref="B7:B9"/>
    <mergeCell ref="C7:C9"/>
    <mergeCell ref="D7:F7"/>
    <mergeCell ref="G7:I7"/>
    <mergeCell ref="J7:L7"/>
    <mergeCell ref="D8:D9"/>
    <mergeCell ref="E8:F8"/>
    <mergeCell ref="G8:G9"/>
    <mergeCell ref="H8:I8"/>
    <mergeCell ref="J8:J9"/>
    <mergeCell ref="K8:L8"/>
  </mergeCells>
  <printOptions horizontalCentered="1"/>
  <pageMargins left="0.55000000000000004" right="0.47986111111111102" top="1.1416666666666699" bottom="0.905555555555556" header="0.51180555555555496" footer="0.51180555555555496"/>
  <pageSetup paperSize="9" firstPageNumber="0" orientation="landscape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Q15" sqref="Q15"/>
    </sheetView>
  </sheetViews>
  <sheetFormatPr defaultColWidth="14.42578125" defaultRowHeight="15" x14ac:dyDescent="0.25"/>
  <cols>
    <col min="1" max="1" width="5.7109375" customWidth="1"/>
    <col min="2" max="2" width="14.7109375" customWidth="1"/>
    <col min="3" max="3" width="18.140625" customWidth="1"/>
    <col min="4" max="4" width="16.85546875" customWidth="1"/>
    <col min="5" max="5" width="16.5703125" customWidth="1"/>
    <col min="6" max="6" width="9.5703125" customWidth="1"/>
    <col min="7" max="7" width="7.140625" customWidth="1"/>
    <col min="8" max="8" width="9.28515625" customWidth="1"/>
    <col min="9" max="9" width="7.85546875" customWidth="1"/>
    <col min="10" max="10" width="9.140625" customWidth="1"/>
    <col min="11" max="11" width="10.85546875" customWidth="1"/>
    <col min="12" max="12" width="9" customWidth="1"/>
    <col min="13" max="13" width="7.5703125" customWidth="1"/>
    <col min="14" max="14" width="9.28515625" customWidth="1"/>
    <col min="15" max="18" width="8.28515625" customWidth="1"/>
    <col min="19" max="19" width="9.28515625" customWidth="1"/>
    <col min="20" max="20" width="8.28515625" customWidth="1"/>
    <col min="21" max="21" width="9.28515625" customWidth="1"/>
    <col min="22" max="22" width="8.28515625" customWidth="1"/>
    <col min="23" max="23" width="9.28515625" customWidth="1"/>
    <col min="24" max="24" width="8.28515625" customWidth="1"/>
    <col min="25" max="26" width="21.7109375" customWidth="1"/>
  </cols>
  <sheetData>
    <row r="1" spans="1:26" ht="15.75" x14ac:dyDescent="0.25">
      <c r="A1" s="101" t="s">
        <v>941</v>
      </c>
      <c r="B1" s="103"/>
      <c r="C1" s="103" t="s">
        <v>395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4.25" customHeight="1" x14ac:dyDescent="0.25">
      <c r="A3" s="727" t="s">
        <v>942</v>
      </c>
      <c r="B3" s="727"/>
      <c r="C3" s="727"/>
      <c r="D3" s="727"/>
      <c r="E3" s="727"/>
      <c r="F3" s="727"/>
      <c r="G3" s="727"/>
      <c r="H3" s="727"/>
      <c r="I3" s="727"/>
      <c r="J3" s="727"/>
      <c r="K3" s="727"/>
      <c r="L3" s="727"/>
      <c r="M3" s="727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</row>
    <row r="4" spans="1:26" ht="16.5" x14ac:dyDescent="0.25">
      <c r="A4" s="234"/>
      <c r="B4" s="234"/>
      <c r="C4" s="234"/>
      <c r="D4" s="234"/>
      <c r="E4" s="234"/>
      <c r="F4" s="122" t="str">
        <f>'1'!$E$5</f>
        <v>KABUPATEN/KOTA</v>
      </c>
      <c r="G4" s="101" t="str">
        <f>'1'!$F$5</f>
        <v>KARANGANYAR</v>
      </c>
      <c r="H4" s="234"/>
      <c r="I4" s="234"/>
      <c r="J4" s="234"/>
      <c r="K4" s="234"/>
      <c r="L4" s="234"/>
      <c r="M4" s="234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243"/>
      <c r="Z4" s="243"/>
    </row>
    <row r="5" spans="1:26" ht="16.5" x14ac:dyDescent="0.25">
      <c r="A5" s="234"/>
      <c r="B5" s="234"/>
      <c r="C5" s="234"/>
      <c r="D5" s="234"/>
      <c r="E5" s="234"/>
      <c r="F5" s="122" t="str">
        <f>'1'!$E$6</f>
        <v>TAHUN</v>
      </c>
      <c r="G5" s="101">
        <f>'1'!$F$6</f>
        <v>2024</v>
      </c>
      <c r="H5" s="234"/>
      <c r="I5" s="234"/>
      <c r="J5" s="234"/>
      <c r="K5" s="234"/>
      <c r="L5" s="234"/>
      <c r="M5" s="234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243"/>
      <c r="Z5" s="24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44.25" customHeight="1" x14ac:dyDescent="0.25">
      <c r="A7" s="748" t="s">
        <v>4</v>
      </c>
      <c r="B7" s="748" t="s">
        <v>502</v>
      </c>
      <c r="C7" s="748" t="str">
        <f>'12'!C7</f>
        <v>DESA</v>
      </c>
      <c r="D7" s="748" t="s">
        <v>943</v>
      </c>
      <c r="E7" s="748" t="s">
        <v>944</v>
      </c>
      <c r="F7" s="748" t="s">
        <v>945</v>
      </c>
      <c r="G7" s="748"/>
      <c r="H7" s="748" t="s">
        <v>946</v>
      </c>
      <c r="I7" s="748"/>
      <c r="J7" s="748" t="s">
        <v>947</v>
      </c>
      <c r="K7" s="748"/>
      <c r="L7" s="748" t="s">
        <v>948</v>
      </c>
      <c r="M7" s="748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4.25" customHeight="1" x14ac:dyDescent="0.25">
      <c r="A8" s="748"/>
      <c r="B8" s="748"/>
      <c r="C8" s="748"/>
      <c r="D8" s="748"/>
      <c r="E8" s="748"/>
      <c r="F8" s="748"/>
      <c r="G8" s="748"/>
      <c r="H8" s="748"/>
      <c r="I8" s="748"/>
      <c r="J8" s="748"/>
      <c r="K8" s="748"/>
      <c r="L8" s="748"/>
      <c r="M8" s="748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748"/>
      <c r="B9" s="748"/>
      <c r="C9" s="748"/>
      <c r="D9" s="748"/>
      <c r="E9" s="748"/>
      <c r="F9" s="659" t="s">
        <v>326</v>
      </c>
      <c r="G9" s="659" t="s">
        <v>29</v>
      </c>
      <c r="H9" s="659" t="s">
        <v>326</v>
      </c>
      <c r="I9" s="659" t="s">
        <v>29</v>
      </c>
      <c r="J9" s="659" t="s">
        <v>326</v>
      </c>
      <c r="K9" s="659" t="s">
        <v>29</v>
      </c>
      <c r="L9" s="659" t="s">
        <v>326</v>
      </c>
      <c r="M9" s="659" t="s">
        <v>29</v>
      </c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9.5" customHeight="1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spans="1:26" ht="19.5" customHeight="1" x14ac:dyDescent="0.25">
      <c r="A11" s="294">
        <v>1</v>
      </c>
      <c r="B11" s="167" t="str">
        <f>'9'!B9</f>
        <v>JUMAPOLO</v>
      </c>
      <c r="C11" s="637" t="str">
        <f>'29'!C11</f>
        <v>PASEBAN</v>
      </c>
      <c r="D11" s="412">
        <v>223</v>
      </c>
      <c r="E11" s="413">
        <v>190</v>
      </c>
      <c r="F11" s="675">
        <f t="shared" ref="F11:F22" si="0">D11</f>
        <v>223</v>
      </c>
      <c r="G11" s="676">
        <f t="shared" ref="G11:G23" si="1">F11/$D11*100</f>
        <v>100</v>
      </c>
      <c r="H11" s="675">
        <v>246</v>
      </c>
      <c r="I11" s="428">
        <f t="shared" ref="I11:I23" si="2">H11/$D11*100</f>
        <v>110.31390134529148</v>
      </c>
      <c r="J11" s="675">
        <v>274</v>
      </c>
      <c r="K11" s="428">
        <f t="shared" ref="K11:K23" si="3">J11/$D11*100</f>
        <v>122.86995515695067</v>
      </c>
      <c r="L11" s="675">
        <v>69</v>
      </c>
      <c r="M11" s="428">
        <f t="shared" ref="M11:M22" si="4">L11/$E11*100</f>
        <v>36.315789473684212</v>
      </c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2</v>
      </c>
      <c r="B12" s="414"/>
      <c r="C12" s="150" t="str">
        <f>'29'!C12</f>
        <v>LEMAHBANG</v>
      </c>
      <c r="D12" s="413">
        <v>193</v>
      </c>
      <c r="E12" s="413">
        <v>164</v>
      </c>
      <c r="F12" s="114">
        <f t="shared" si="0"/>
        <v>193</v>
      </c>
      <c r="G12" s="338">
        <f t="shared" si="1"/>
        <v>100</v>
      </c>
      <c r="H12" s="114">
        <v>234</v>
      </c>
      <c r="I12" s="115">
        <f t="shared" si="2"/>
        <v>121.24352331606218</v>
      </c>
      <c r="J12" s="114">
        <v>212</v>
      </c>
      <c r="K12" s="115">
        <f t="shared" si="3"/>
        <v>109.84455958549222</v>
      </c>
      <c r="L12" s="114">
        <v>78</v>
      </c>
      <c r="M12" s="115">
        <f t="shared" si="4"/>
        <v>47.560975609756099</v>
      </c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3</v>
      </c>
      <c r="B13" s="414"/>
      <c r="C13" s="150" t="str">
        <f>'29'!C13</f>
        <v>KARANGBANGUN</v>
      </c>
      <c r="D13" s="415">
        <v>233</v>
      </c>
      <c r="E13" s="416">
        <v>196</v>
      </c>
      <c r="F13" s="417">
        <f t="shared" si="0"/>
        <v>233</v>
      </c>
      <c r="G13" s="338">
        <f t="shared" si="1"/>
        <v>100</v>
      </c>
      <c r="H13" s="417">
        <v>216</v>
      </c>
      <c r="I13" s="115">
        <f t="shared" si="2"/>
        <v>92.703862660944196</v>
      </c>
      <c r="J13" s="417">
        <v>233</v>
      </c>
      <c r="K13" s="115">
        <f t="shared" si="3"/>
        <v>100</v>
      </c>
      <c r="L13" s="114">
        <v>67</v>
      </c>
      <c r="M13" s="115">
        <f t="shared" si="4"/>
        <v>34.183673469387756</v>
      </c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4</v>
      </c>
      <c r="B14" s="414"/>
      <c r="C14" s="150" t="str">
        <f>'29'!C14</f>
        <v>PLOSO</v>
      </c>
      <c r="D14" s="413">
        <v>214</v>
      </c>
      <c r="E14" s="415">
        <v>182</v>
      </c>
      <c r="F14" s="114">
        <f t="shared" si="0"/>
        <v>214</v>
      </c>
      <c r="G14" s="338">
        <f t="shared" si="1"/>
        <v>100</v>
      </c>
      <c r="H14" s="114">
        <v>207</v>
      </c>
      <c r="I14" s="115">
        <f t="shared" si="2"/>
        <v>96.728971962616825</v>
      </c>
      <c r="J14" s="114">
        <v>225</v>
      </c>
      <c r="K14" s="115">
        <f t="shared" si="3"/>
        <v>105.14018691588785</v>
      </c>
      <c r="L14" s="114">
        <v>71</v>
      </c>
      <c r="M14" s="115">
        <f t="shared" si="4"/>
        <v>39.010989010989015</v>
      </c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5</v>
      </c>
      <c r="B15" s="414"/>
      <c r="C15" s="150" t="str">
        <f>'29'!C15</f>
        <v>GIRIWONDO</v>
      </c>
      <c r="D15" s="413">
        <v>192</v>
      </c>
      <c r="E15" s="413">
        <v>163</v>
      </c>
      <c r="F15" s="114">
        <f t="shared" si="0"/>
        <v>192</v>
      </c>
      <c r="G15" s="338">
        <f t="shared" si="1"/>
        <v>100</v>
      </c>
      <c r="H15" s="114">
        <v>193</v>
      </c>
      <c r="I15" s="115">
        <f t="shared" si="2"/>
        <v>100.52083333333333</v>
      </c>
      <c r="J15" s="114">
        <v>218</v>
      </c>
      <c r="K15" s="115">
        <f t="shared" si="3"/>
        <v>113.54166666666667</v>
      </c>
      <c r="L15" s="114">
        <v>30</v>
      </c>
      <c r="M15" s="115">
        <f t="shared" si="4"/>
        <v>18.404907975460123</v>
      </c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6</v>
      </c>
      <c r="B16" s="414"/>
      <c r="C16" s="150" t="str">
        <f>'29'!C16</f>
        <v>KADIPIRO</v>
      </c>
      <c r="D16" s="413">
        <v>218</v>
      </c>
      <c r="E16" s="413">
        <v>186</v>
      </c>
      <c r="F16" s="114">
        <f t="shared" si="0"/>
        <v>218</v>
      </c>
      <c r="G16" s="338">
        <f t="shared" si="1"/>
        <v>100</v>
      </c>
      <c r="H16" s="114">
        <v>221</v>
      </c>
      <c r="I16" s="115">
        <f t="shared" si="2"/>
        <v>101.37614678899082</v>
      </c>
      <c r="J16" s="114">
        <v>209</v>
      </c>
      <c r="K16" s="115">
        <f t="shared" si="3"/>
        <v>95.87155963302753</v>
      </c>
      <c r="L16" s="114">
        <v>73</v>
      </c>
      <c r="M16" s="115">
        <f t="shared" si="4"/>
        <v>39.247311827956985</v>
      </c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7</v>
      </c>
      <c r="B17" s="414"/>
      <c r="C17" s="150" t="str">
        <f>'29'!C17</f>
        <v>JUMANTORO</v>
      </c>
      <c r="D17" s="418">
        <v>265</v>
      </c>
      <c r="E17" s="413">
        <v>221</v>
      </c>
      <c r="F17" s="114">
        <f t="shared" si="0"/>
        <v>265</v>
      </c>
      <c r="G17" s="338">
        <f t="shared" si="1"/>
        <v>100</v>
      </c>
      <c r="H17" s="114">
        <v>256</v>
      </c>
      <c r="I17" s="115">
        <f t="shared" si="2"/>
        <v>96.603773584905667</v>
      </c>
      <c r="J17" s="114">
        <v>233</v>
      </c>
      <c r="K17" s="115">
        <f t="shared" si="3"/>
        <v>87.924528301886795</v>
      </c>
      <c r="L17" s="114">
        <v>73</v>
      </c>
      <c r="M17" s="115">
        <f t="shared" si="4"/>
        <v>33.031674208144793</v>
      </c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8</v>
      </c>
      <c r="B18" s="414"/>
      <c r="C18" s="150" t="str">
        <f>'29'!C18</f>
        <v>KEDAWUNG</v>
      </c>
      <c r="D18" s="418">
        <v>183</v>
      </c>
      <c r="E18" s="413">
        <v>158</v>
      </c>
      <c r="F18" s="114">
        <f t="shared" si="0"/>
        <v>183</v>
      </c>
      <c r="G18" s="338">
        <f t="shared" si="1"/>
        <v>100</v>
      </c>
      <c r="H18" s="114">
        <v>187</v>
      </c>
      <c r="I18" s="115">
        <f t="shared" si="2"/>
        <v>102.18579234972678</v>
      </c>
      <c r="J18" s="114">
        <v>192</v>
      </c>
      <c r="K18" s="115">
        <f t="shared" si="3"/>
        <v>104.91803278688525</v>
      </c>
      <c r="L18" s="114">
        <v>28</v>
      </c>
      <c r="M18" s="115">
        <f t="shared" si="4"/>
        <v>17.721518987341771</v>
      </c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9</v>
      </c>
      <c r="B19" s="414"/>
      <c r="C19" s="150" t="str">
        <f>'29'!C19</f>
        <v>BAKALAN</v>
      </c>
      <c r="D19" s="419">
        <v>227</v>
      </c>
      <c r="E19" s="419">
        <v>200</v>
      </c>
      <c r="F19" s="114">
        <f t="shared" si="0"/>
        <v>227</v>
      </c>
      <c r="G19" s="338">
        <f t="shared" si="1"/>
        <v>100</v>
      </c>
      <c r="H19" s="114">
        <v>202</v>
      </c>
      <c r="I19" s="115">
        <f t="shared" si="2"/>
        <v>88.986784140969164</v>
      </c>
      <c r="J19" s="114">
        <v>168</v>
      </c>
      <c r="K19" s="115">
        <f t="shared" si="3"/>
        <v>74.008810572687224</v>
      </c>
      <c r="L19" s="114">
        <v>64</v>
      </c>
      <c r="M19" s="115">
        <f t="shared" si="4"/>
        <v>32</v>
      </c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10</v>
      </c>
      <c r="B20" s="414"/>
      <c r="C20" s="150" t="str">
        <f>'29'!C20</f>
        <v>JUMAPOLO</v>
      </c>
      <c r="D20" s="419">
        <v>334</v>
      </c>
      <c r="E20" s="419">
        <v>286</v>
      </c>
      <c r="F20" s="114">
        <f t="shared" si="0"/>
        <v>334</v>
      </c>
      <c r="G20" s="338">
        <f t="shared" si="1"/>
        <v>100</v>
      </c>
      <c r="H20" s="114">
        <v>341</v>
      </c>
      <c r="I20" s="115">
        <f t="shared" si="2"/>
        <v>102.09580838323353</v>
      </c>
      <c r="J20" s="114">
        <v>335</v>
      </c>
      <c r="K20" s="115">
        <f t="shared" si="3"/>
        <v>100.29940119760479</v>
      </c>
      <c r="L20" s="114">
        <v>60</v>
      </c>
      <c r="M20" s="115">
        <f t="shared" si="4"/>
        <v>20.97902097902098</v>
      </c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11</v>
      </c>
      <c r="B21" s="414"/>
      <c r="C21" s="150" t="str">
        <f>'29'!C21</f>
        <v>KWANGSAN</v>
      </c>
      <c r="D21" s="419">
        <v>268</v>
      </c>
      <c r="E21" s="419">
        <v>230</v>
      </c>
      <c r="F21" s="114">
        <f t="shared" si="0"/>
        <v>268</v>
      </c>
      <c r="G21" s="338">
        <f t="shared" si="1"/>
        <v>100</v>
      </c>
      <c r="H21" s="114">
        <v>273</v>
      </c>
      <c r="I21" s="115">
        <f t="shared" si="2"/>
        <v>101.86567164179105</v>
      </c>
      <c r="J21" s="114">
        <f>H21</f>
        <v>273</v>
      </c>
      <c r="K21" s="115">
        <f t="shared" si="3"/>
        <v>101.86567164179105</v>
      </c>
      <c r="L21" s="114">
        <v>124</v>
      </c>
      <c r="M21" s="115">
        <f t="shared" si="4"/>
        <v>53.913043478260867</v>
      </c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12</v>
      </c>
      <c r="B22" s="414"/>
      <c r="C22" s="150" t="str">
        <f>'29'!C22</f>
        <v>JATIREJO</v>
      </c>
      <c r="D22" s="419">
        <v>300</v>
      </c>
      <c r="E22" s="419">
        <v>262</v>
      </c>
      <c r="F22" s="114">
        <f t="shared" si="0"/>
        <v>300</v>
      </c>
      <c r="G22" s="338">
        <f t="shared" si="1"/>
        <v>100</v>
      </c>
      <c r="H22" s="114">
        <v>310</v>
      </c>
      <c r="I22" s="115">
        <f t="shared" si="2"/>
        <v>103.33333333333334</v>
      </c>
      <c r="J22" s="114">
        <v>313</v>
      </c>
      <c r="K22" s="115">
        <f t="shared" si="3"/>
        <v>104.33333333333333</v>
      </c>
      <c r="L22" s="114">
        <v>43</v>
      </c>
      <c r="M22" s="115">
        <f t="shared" si="4"/>
        <v>16.412213740458014</v>
      </c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16" t="s">
        <v>597</v>
      </c>
      <c r="B23" s="116"/>
      <c r="C23" s="116"/>
      <c r="D23" s="420">
        <f>SUM(D11:D22)</f>
        <v>2850</v>
      </c>
      <c r="E23" s="420">
        <f>SUM(E11:E22)</f>
        <v>2438</v>
      </c>
      <c r="F23" s="106">
        <f>SUM(F11:F22)</f>
        <v>2850</v>
      </c>
      <c r="G23" s="119">
        <f t="shared" si="1"/>
        <v>100</v>
      </c>
      <c r="H23" s="106">
        <f>SUM(H11:H22)</f>
        <v>2886</v>
      </c>
      <c r="I23" s="120">
        <f t="shared" si="2"/>
        <v>101.26315789473684</v>
      </c>
      <c r="J23" s="106">
        <f>SUM(J11:J22)</f>
        <v>2885</v>
      </c>
      <c r="K23" s="120">
        <f t="shared" si="3"/>
        <v>101.2280701754386</v>
      </c>
      <c r="L23" s="106">
        <f>SUM(L11:L22)</f>
        <v>780</v>
      </c>
      <c r="M23" s="120">
        <f>AVERAGE(M16:M22)</f>
        <v>30.472111888740489</v>
      </c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42"/>
      <c r="B24" s="142"/>
      <c r="C24" s="142"/>
      <c r="D24" s="142"/>
      <c r="E24" s="142"/>
      <c r="F24" s="142"/>
      <c r="G24" s="142"/>
      <c r="H24" s="142"/>
      <c r="I24" s="142"/>
      <c r="J24" s="142"/>
      <c r="K24" s="142"/>
      <c r="L24" s="142"/>
      <c r="M24" s="142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1356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42"/>
      <c r="O33" s="142"/>
      <c r="P33" s="142"/>
      <c r="Q33" s="142"/>
      <c r="R33" s="142"/>
      <c r="S33" s="142"/>
      <c r="T33" s="142"/>
      <c r="U33" s="142"/>
      <c r="V33" s="142"/>
      <c r="W33" s="142"/>
      <c r="X33" s="142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0">
    <mergeCell ref="A3:M3"/>
    <mergeCell ref="A7:A9"/>
    <mergeCell ref="B7:B9"/>
    <mergeCell ref="C7:C9"/>
    <mergeCell ref="D7:D9"/>
    <mergeCell ref="E7:E9"/>
    <mergeCell ref="F7:G8"/>
    <mergeCell ref="H7:I8"/>
    <mergeCell ref="J7:K8"/>
    <mergeCell ref="L7:M8"/>
  </mergeCells>
  <printOptions horizontalCentered="1"/>
  <pageMargins left="1.69305555555556" right="0.905555555555556" top="1.1416666666666699" bottom="0.905555555555556" header="0.51180555555555496" footer="0.51180555555555496"/>
  <pageSetup paperSize="9" firstPageNumber="0" orientation="landscape" horizontalDpi="300" verticalDpi="300"/>
  <tableParts count="1">
    <tablePart r:id="rId1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A26" sqref="A26"/>
    </sheetView>
  </sheetViews>
  <sheetFormatPr defaultColWidth="14.42578125" defaultRowHeight="15" x14ac:dyDescent="0.25"/>
  <cols>
    <col min="1" max="1" width="5.7109375" customWidth="1"/>
    <col min="2" max="2" width="17.7109375" customWidth="1"/>
    <col min="3" max="3" width="21.140625" customWidth="1"/>
    <col min="4" max="4" width="10.28515625" customWidth="1"/>
    <col min="5" max="5" width="8.85546875" customWidth="1"/>
    <col min="6" max="6" width="8.28515625" customWidth="1"/>
    <col min="7" max="7" width="9.140625" customWidth="1"/>
    <col min="8" max="8" width="6.5703125" customWidth="1"/>
    <col min="9" max="9" width="7.42578125" customWidth="1"/>
    <col min="10" max="10" width="7.7109375" customWidth="1"/>
    <col min="11" max="11" width="8" customWidth="1"/>
    <col min="12" max="12" width="8.28515625" customWidth="1"/>
    <col min="13" max="26" width="9.28515625" customWidth="1"/>
  </cols>
  <sheetData>
    <row r="1" spans="1:26" ht="15.75" x14ac:dyDescent="0.25">
      <c r="A1" s="101" t="s">
        <v>949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950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 t="str">
        <f>'1'!$E$5</f>
        <v>KABUPATEN/KOTA</v>
      </c>
      <c r="F4" s="101" t="str">
        <f>'1'!$F$5</f>
        <v>KARANGANYAR</v>
      </c>
      <c r="G4" s="102"/>
      <c r="H4" s="102"/>
      <c r="I4" s="102"/>
      <c r="J4" s="102"/>
      <c r="K4" s="102"/>
      <c r="L4" s="10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'1'!$E$6</f>
        <v>TAHUN</v>
      </c>
      <c r="F5" s="101">
        <f>'1'!$F$6</f>
        <v>2024</v>
      </c>
      <c r="G5" s="102"/>
      <c r="H5" s="102"/>
      <c r="I5" s="102"/>
      <c r="J5" s="102"/>
      <c r="K5" s="102"/>
      <c r="L5" s="102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8.75" customHeight="1" x14ac:dyDescent="0.25">
      <c r="A7" s="708" t="s">
        <v>4</v>
      </c>
      <c r="B7" s="708" t="s">
        <v>502</v>
      </c>
      <c r="C7" s="708" t="str">
        <f>'12'!C7</f>
        <v>DESA</v>
      </c>
      <c r="D7" s="717" t="s">
        <v>853</v>
      </c>
      <c r="E7" s="717"/>
      <c r="F7" s="717"/>
      <c r="G7" s="717"/>
      <c r="H7" s="717"/>
      <c r="I7" s="717"/>
      <c r="J7" s="717"/>
      <c r="K7" s="717"/>
      <c r="L7" s="717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08"/>
      <c r="B8" s="708"/>
      <c r="C8" s="708"/>
      <c r="D8" s="707" t="s">
        <v>951</v>
      </c>
      <c r="E8" s="707"/>
      <c r="F8" s="707"/>
      <c r="G8" s="707" t="s">
        <v>952</v>
      </c>
      <c r="H8" s="707"/>
      <c r="I8" s="707"/>
      <c r="J8" s="707"/>
      <c r="K8" s="707"/>
      <c r="L8" s="707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8" customHeight="1" x14ac:dyDescent="0.25">
      <c r="A9" s="708"/>
      <c r="B9" s="708"/>
      <c r="C9" s="708"/>
      <c r="D9" s="707"/>
      <c r="E9" s="707"/>
      <c r="F9" s="707"/>
      <c r="G9" s="766" t="s">
        <v>953</v>
      </c>
      <c r="H9" s="766"/>
      <c r="I9" s="766"/>
      <c r="J9" s="707" t="s">
        <v>954</v>
      </c>
      <c r="K9" s="707"/>
      <c r="L9" s="707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8" customHeight="1" x14ac:dyDescent="0.25">
      <c r="A10" s="708"/>
      <c r="B10" s="708"/>
      <c r="C10" s="708"/>
      <c r="D10" s="168" t="s">
        <v>8</v>
      </c>
      <c r="E10" s="168" t="s">
        <v>9</v>
      </c>
      <c r="F10" s="168" t="s">
        <v>448</v>
      </c>
      <c r="G10" s="168" t="s">
        <v>8</v>
      </c>
      <c r="H10" s="168" t="s">
        <v>9</v>
      </c>
      <c r="I10" s="168" t="s">
        <v>448</v>
      </c>
      <c r="J10" s="168" t="s">
        <v>8</v>
      </c>
      <c r="K10" s="168" t="s">
        <v>9</v>
      </c>
      <c r="L10" s="168" t="s">
        <v>448</v>
      </c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09">
        <v>2</v>
      </c>
      <c r="C11" s="221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5.75" x14ac:dyDescent="0.25">
      <c r="A12" s="111">
        <v>1</v>
      </c>
      <c r="B12" s="167" t="str">
        <f>'9'!B9</f>
        <v>JUMAPOLO</v>
      </c>
      <c r="C12" s="150" t="str">
        <f>'29'!C11</f>
        <v>PASEBAN</v>
      </c>
      <c r="D12" s="128">
        <v>86</v>
      </c>
      <c r="E12" s="128">
        <v>79</v>
      </c>
      <c r="F12" s="130">
        <f t="shared" ref="F12:F23" si="0">SUM(D12:E12)</f>
        <v>165</v>
      </c>
      <c r="G12" s="114">
        <v>86</v>
      </c>
      <c r="H12" s="114">
        <v>77</v>
      </c>
      <c r="I12" s="130">
        <f t="shared" ref="I12:I23" si="1">SUM(G12:H12)</f>
        <v>163</v>
      </c>
      <c r="J12" s="115">
        <f t="shared" ref="J12:J24" si="2">G12/D12*100</f>
        <v>100</v>
      </c>
      <c r="K12" s="115">
        <f t="shared" ref="K12:K24" si="3">H12/E12*100</f>
        <v>97.468354430379748</v>
      </c>
      <c r="L12" s="115">
        <f t="shared" ref="L12:L24" si="4">I12/F12*100</f>
        <v>98.787878787878796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2</v>
      </c>
      <c r="B13" s="167"/>
      <c r="C13" s="150" t="str">
        <f>'29'!C12</f>
        <v>LEMAHBANG</v>
      </c>
      <c r="D13" s="128">
        <v>80</v>
      </c>
      <c r="E13" s="128">
        <v>81</v>
      </c>
      <c r="F13" s="130">
        <f t="shared" si="0"/>
        <v>161</v>
      </c>
      <c r="G13" s="114">
        <v>79</v>
      </c>
      <c r="H13" s="114">
        <v>71</v>
      </c>
      <c r="I13" s="130">
        <f t="shared" si="1"/>
        <v>150</v>
      </c>
      <c r="J13" s="115">
        <f t="shared" si="2"/>
        <v>98.75</v>
      </c>
      <c r="K13" s="115">
        <f t="shared" si="3"/>
        <v>87.654320987654316</v>
      </c>
      <c r="L13" s="115">
        <f t="shared" si="4"/>
        <v>93.16770186335404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3</v>
      </c>
      <c r="B14" s="167"/>
      <c r="C14" s="150" t="str">
        <f>'29'!C13</f>
        <v>KARANGBANGUN</v>
      </c>
      <c r="D14" s="128">
        <v>73</v>
      </c>
      <c r="E14" s="128">
        <v>60</v>
      </c>
      <c r="F14" s="130">
        <f t="shared" si="0"/>
        <v>133</v>
      </c>
      <c r="G14" s="114">
        <v>69</v>
      </c>
      <c r="H14" s="114">
        <v>50</v>
      </c>
      <c r="I14" s="130">
        <f t="shared" si="1"/>
        <v>119</v>
      </c>
      <c r="J14" s="115">
        <f t="shared" si="2"/>
        <v>94.520547945205479</v>
      </c>
      <c r="K14" s="115">
        <f t="shared" si="3"/>
        <v>83.333333333333343</v>
      </c>
      <c r="L14" s="115">
        <f t="shared" si="4"/>
        <v>89.473684210526315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4</v>
      </c>
      <c r="B15" s="167"/>
      <c r="C15" s="150" t="str">
        <f>'29'!C14</f>
        <v>PLOSO</v>
      </c>
      <c r="D15" s="128">
        <v>82</v>
      </c>
      <c r="E15" s="128">
        <v>74</v>
      </c>
      <c r="F15" s="130">
        <f t="shared" si="0"/>
        <v>156</v>
      </c>
      <c r="G15" s="114">
        <v>82</v>
      </c>
      <c r="H15" s="114">
        <v>73</v>
      </c>
      <c r="I15" s="130">
        <f t="shared" si="1"/>
        <v>155</v>
      </c>
      <c r="J15" s="115">
        <f t="shared" si="2"/>
        <v>100</v>
      </c>
      <c r="K15" s="115">
        <f t="shared" si="3"/>
        <v>98.648648648648646</v>
      </c>
      <c r="L15" s="115">
        <f t="shared" si="4"/>
        <v>99.358974358974365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5</v>
      </c>
      <c r="B16" s="167"/>
      <c r="C16" s="150" t="str">
        <f>'29'!C15</f>
        <v>GIRIWONDO</v>
      </c>
      <c r="D16" s="128">
        <v>89</v>
      </c>
      <c r="E16" s="128">
        <v>66</v>
      </c>
      <c r="F16" s="130">
        <f t="shared" si="0"/>
        <v>155</v>
      </c>
      <c r="G16" s="114">
        <v>85</v>
      </c>
      <c r="H16" s="114">
        <v>63</v>
      </c>
      <c r="I16" s="130">
        <f t="shared" si="1"/>
        <v>148</v>
      </c>
      <c r="J16" s="115">
        <f t="shared" si="2"/>
        <v>95.50561797752809</v>
      </c>
      <c r="K16" s="115">
        <f t="shared" si="3"/>
        <v>95.454545454545453</v>
      </c>
      <c r="L16" s="115">
        <f t="shared" si="4"/>
        <v>95.483870967741936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6</v>
      </c>
      <c r="B17" s="167"/>
      <c r="C17" s="150" t="str">
        <f>'29'!C16</f>
        <v>KADIPIRO</v>
      </c>
      <c r="D17" s="128">
        <v>67</v>
      </c>
      <c r="E17" s="128">
        <v>77</v>
      </c>
      <c r="F17" s="130">
        <f t="shared" si="0"/>
        <v>144</v>
      </c>
      <c r="G17" s="114">
        <v>67</v>
      </c>
      <c r="H17" s="114">
        <v>74</v>
      </c>
      <c r="I17" s="130">
        <f t="shared" si="1"/>
        <v>141</v>
      </c>
      <c r="J17" s="115">
        <f t="shared" si="2"/>
        <v>100</v>
      </c>
      <c r="K17" s="115">
        <f t="shared" si="3"/>
        <v>96.103896103896105</v>
      </c>
      <c r="L17" s="115">
        <f t="shared" si="4"/>
        <v>97.916666666666657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7</v>
      </c>
      <c r="B18" s="167"/>
      <c r="C18" s="150" t="str">
        <f>'29'!C17</f>
        <v>JUMANTORO</v>
      </c>
      <c r="D18" s="128">
        <v>107</v>
      </c>
      <c r="E18" s="128">
        <v>108</v>
      </c>
      <c r="F18" s="130">
        <f t="shared" si="0"/>
        <v>215</v>
      </c>
      <c r="G18" s="114">
        <v>106</v>
      </c>
      <c r="H18" s="114">
        <v>106</v>
      </c>
      <c r="I18" s="130">
        <f t="shared" si="1"/>
        <v>212</v>
      </c>
      <c r="J18" s="115">
        <f t="shared" si="2"/>
        <v>99.065420560747668</v>
      </c>
      <c r="K18" s="115">
        <f t="shared" si="3"/>
        <v>98.148148148148152</v>
      </c>
      <c r="L18" s="115">
        <f t="shared" si="4"/>
        <v>98.604651162790702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8</v>
      </c>
      <c r="B19" s="167"/>
      <c r="C19" s="150" t="str">
        <f>'29'!C18</f>
        <v>KEDAWUNG</v>
      </c>
      <c r="D19" s="128">
        <v>63</v>
      </c>
      <c r="E19" s="128">
        <v>64</v>
      </c>
      <c r="F19" s="130">
        <f t="shared" si="0"/>
        <v>127</v>
      </c>
      <c r="G19" s="114">
        <v>61</v>
      </c>
      <c r="H19" s="114">
        <v>60</v>
      </c>
      <c r="I19" s="130">
        <f t="shared" si="1"/>
        <v>121</v>
      </c>
      <c r="J19" s="115">
        <f t="shared" si="2"/>
        <v>96.825396825396822</v>
      </c>
      <c r="K19" s="115">
        <f t="shared" si="3"/>
        <v>93.75</v>
      </c>
      <c r="L19" s="115">
        <f t="shared" si="4"/>
        <v>95.275590551181097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9</v>
      </c>
      <c r="B20" s="167"/>
      <c r="C20" s="150" t="str">
        <f>'29'!C19</f>
        <v>BAKALAN</v>
      </c>
      <c r="D20" s="128">
        <v>89</v>
      </c>
      <c r="E20" s="128">
        <v>75</v>
      </c>
      <c r="F20" s="130">
        <f t="shared" si="0"/>
        <v>164</v>
      </c>
      <c r="G20" s="114">
        <v>75</v>
      </c>
      <c r="H20" s="114">
        <v>59</v>
      </c>
      <c r="I20" s="130">
        <f t="shared" si="1"/>
        <v>134</v>
      </c>
      <c r="J20" s="115">
        <f t="shared" si="2"/>
        <v>84.269662921348313</v>
      </c>
      <c r="K20" s="115">
        <f t="shared" si="3"/>
        <v>78.666666666666657</v>
      </c>
      <c r="L20" s="115">
        <f t="shared" si="4"/>
        <v>81.707317073170728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67"/>
      <c r="C21" s="150" t="str">
        <f>'29'!C20</f>
        <v>JUMAPOLO</v>
      </c>
      <c r="D21" s="128">
        <v>147</v>
      </c>
      <c r="E21" s="128">
        <v>121</v>
      </c>
      <c r="F21" s="130">
        <f t="shared" si="0"/>
        <v>268</v>
      </c>
      <c r="G21" s="114">
        <v>144</v>
      </c>
      <c r="H21" s="114">
        <v>113</v>
      </c>
      <c r="I21" s="130">
        <f t="shared" si="1"/>
        <v>257</v>
      </c>
      <c r="J21" s="115">
        <f t="shared" si="2"/>
        <v>97.959183673469383</v>
      </c>
      <c r="K21" s="115">
        <f t="shared" si="3"/>
        <v>93.388429752066116</v>
      </c>
      <c r="L21" s="115">
        <f t="shared" si="4"/>
        <v>95.895522388059703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67"/>
      <c r="C22" s="150" t="str">
        <f>'29'!C21</f>
        <v>KWANGSAN</v>
      </c>
      <c r="D22" s="128">
        <v>119</v>
      </c>
      <c r="E22" s="128">
        <v>107</v>
      </c>
      <c r="F22" s="130">
        <f t="shared" si="0"/>
        <v>226</v>
      </c>
      <c r="G22" s="114">
        <v>118</v>
      </c>
      <c r="H22" s="114">
        <v>103</v>
      </c>
      <c r="I22" s="130">
        <f t="shared" si="1"/>
        <v>221</v>
      </c>
      <c r="J22" s="115">
        <f t="shared" si="2"/>
        <v>99.159663865546221</v>
      </c>
      <c r="K22" s="115">
        <f t="shared" si="3"/>
        <v>96.261682242990659</v>
      </c>
      <c r="L22" s="115">
        <f t="shared" si="4"/>
        <v>97.787610619469021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67"/>
      <c r="C23" s="150" t="str">
        <f>'29'!C22</f>
        <v>JATIREJO</v>
      </c>
      <c r="D23" s="128">
        <v>103</v>
      </c>
      <c r="E23" s="128">
        <v>126</v>
      </c>
      <c r="F23" s="130">
        <f t="shared" si="0"/>
        <v>229</v>
      </c>
      <c r="G23" s="114">
        <v>91</v>
      </c>
      <c r="H23" s="114">
        <v>115</v>
      </c>
      <c r="I23" s="130">
        <f t="shared" si="1"/>
        <v>206</v>
      </c>
      <c r="J23" s="115">
        <f t="shared" si="2"/>
        <v>88.349514563106794</v>
      </c>
      <c r="K23" s="115">
        <f t="shared" si="3"/>
        <v>91.269841269841265</v>
      </c>
      <c r="L23" s="115">
        <f t="shared" si="4"/>
        <v>89.956331877729255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36" t="s">
        <v>597</v>
      </c>
      <c r="B24" s="137"/>
      <c r="C24" s="421"/>
      <c r="D24" s="298">
        <f t="shared" ref="D24:I24" si="5">SUM(D12:D23)</f>
        <v>1105</v>
      </c>
      <c r="E24" s="298">
        <f t="shared" si="5"/>
        <v>1038</v>
      </c>
      <c r="F24" s="298">
        <f t="shared" si="5"/>
        <v>2143</v>
      </c>
      <c r="G24" s="298">
        <f t="shared" si="5"/>
        <v>1063</v>
      </c>
      <c r="H24" s="298">
        <f t="shared" si="5"/>
        <v>964</v>
      </c>
      <c r="I24" s="298">
        <f t="shared" si="5"/>
        <v>2027</v>
      </c>
      <c r="J24" s="267">
        <f t="shared" si="2"/>
        <v>96.199095022624434</v>
      </c>
      <c r="K24" s="267">
        <f t="shared" si="3"/>
        <v>92.870905587668602</v>
      </c>
      <c r="L24" s="267">
        <f t="shared" si="4"/>
        <v>94.58702753149791</v>
      </c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373"/>
      <c r="B25" s="373"/>
      <c r="C25" s="373"/>
      <c r="D25" s="143"/>
      <c r="E25" s="143"/>
      <c r="F25" s="143"/>
      <c r="G25" s="143"/>
      <c r="H25" s="143"/>
      <c r="I25" s="143"/>
      <c r="J25" s="143"/>
      <c r="K25" s="143"/>
      <c r="L25" s="14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1359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229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9">
    <mergeCell ref="A3:L3"/>
    <mergeCell ref="A7:A10"/>
    <mergeCell ref="B7:B10"/>
    <mergeCell ref="C7:C10"/>
    <mergeCell ref="D7:L7"/>
    <mergeCell ref="D8:F9"/>
    <mergeCell ref="G8:L8"/>
    <mergeCell ref="G9:I9"/>
    <mergeCell ref="J9:L9"/>
  </mergeCells>
  <printOptions horizontalCentered="1"/>
  <pageMargins left="0.90972222222222199" right="0.59027777777777801" top="1.1416666666666699" bottom="0.905555555555556" header="0.51180555555555496" footer="0.51180555555555496"/>
  <pageSetup paperSize="9" firstPageNumber="0" orientation="landscape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F999"/>
  <sheetViews>
    <sheetView zoomScaleNormal="100" workbookViewId="0">
      <selection activeCell="G26" sqref="G26"/>
    </sheetView>
  </sheetViews>
  <sheetFormatPr defaultColWidth="14.42578125" defaultRowHeight="15" x14ac:dyDescent="0.25"/>
  <cols>
    <col min="1" max="1" width="5.7109375" customWidth="1"/>
    <col min="2" max="2" width="15.5703125" customWidth="1"/>
    <col min="3" max="3" width="20.140625" customWidth="1"/>
    <col min="4" max="4" width="16.140625" customWidth="1"/>
    <col min="5" max="5" width="10" customWidth="1"/>
    <col min="6" max="6" width="8.42578125" customWidth="1"/>
    <col min="7" max="7" width="15.42578125" customWidth="1"/>
    <col min="8" max="8" width="10" customWidth="1"/>
    <col min="9" max="9" width="8.42578125" customWidth="1"/>
    <col min="10" max="10" width="15.85546875" customWidth="1"/>
    <col min="11" max="11" width="10" customWidth="1"/>
    <col min="12" max="12" width="9" customWidth="1"/>
    <col min="13" max="13" width="10.42578125" customWidth="1"/>
    <col min="14" max="14" width="8.5703125" customWidth="1"/>
    <col min="15" max="15" width="15.7109375" customWidth="1"/>
    <col min="16" max="16" width="13.7109375" customWidth="1"/>
    <col min="17" max="17" width="13" customWidth="1"/>
    <col min="18" max="18" width="13.42578125" customWidth="1"/>
    <col min="19" max="20" width="11.7109375" customWidth="1"/>
    <col min="21" max="23" width="8.28515625" customWidth="1"/>
    <col min="24" max="24" width="14" customWidth="1"/>
    <col min="25" max="25" width="12.7109375" customWidth="1"/>
    <col min="26" max="26" width="14.28515625" customWidth="1"/>
    <col min="27" max="27" width="16" customWidth="1"/>
    <col min="28" max="28" width="16.42578125" customWidth="1"/>
    <col min="29" max="32" width="8.28515625" customWidth="1"/>
  </cols>
  <sheetData>
    <row r="1" spans="1:32" ht="15.75" x14ac:dyDescent="0.25">
      <c r="A1" s="101" t="s">
        <v>955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</row>
    <row r="2" spans="1:32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</row>
    <row r="3" spans="1:32" ht="16.5" x14ac:dyDescent="0.25">
      <c r="A3" s="705" t="s">
        <v>956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234"/>
      <c r="N3" s="234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</row>
    <row r="4" spans="1:32" ht="16.5" x14ac:dyDescent="0.25">
      <c r="A4" s="102"/>
      <c r="B4" s="102"/>
      <c r="C4" s="102"/>
      <c r="D4" s="102"/>
      <c r="E4" s="102"/>
      <c r="F4" s="122" t="str">
        <f>'1'!$E$5</f>
        <v>KABUPATEN/KOTA</v>
      </c>
      <c r="G4" s="101" t="str">
        <f>'1'!$F$5</f>
        <v>KARANGANYAR</v>
      </c>
      <c r="H4" s="102"/>
      <c r="I4" s="102"/>
      <c r="J4" s="102"/>
      <c r="K4" s="234"/>
      <c r="L4" s="234"/>
      <c r="M4" s="234"/>
      <c r="N4" s="234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67"/>
      <c r="AA4" s="103"/>
      <c r="AB4" s="103"/>
      <c r="AC4" s="103"/>
      <c r="AD4" s="103"/>
      <c r="AE4" s="103"/>
      <c r="AF4" s="103"/>
    </row>
    <row r="5" spans="1:32" ht="16.5" x14ac:dyDescent="0.25">
      <c r="A5" s="102"/>
      <c r="B5" s="102"/>
      <c r="C5" s="102"/>
      <c r="D5" s="102"/>
      <c r="E5" s="102"/>
      <c r="F5" s="122" t="str">
        <f>'1'!$E$6</f>
        <v>TAHUN</v>
      </c>
      <c r="G5" s="101">
        <f>'1'!$F$6</f>
        <v>2024</v>
      </c>
      <c r="H5" s="102"/>
      <c r="I5" s="102"/>
      <c r="J5" s="102"/>
      <c r="K5" s="234"/>
      <c r="L5" s="234"/>
      <c r="M5" s="234"/>
      <c r="N5" s="234"/>
      <c r="O5" s="103"/>
      <c r="P5" s="103"/>
      <c r="Q5" s="103"/>
      <c r="R5" s="142"/>
      <c r="S5" s="142"/>
      <c r="T5" s="142"/>
      <c r="U5" s="142"/>
      <c r="V5" s="142"/>
      <c r="W5" s="142"/>
      <c r="X5" s="103"/>
      <c r="Y5" s="103"/>
      <c r="Z5" s="167"/>
      <c r="AA5" s="142"/>
      <c r="AB5" s="142"/>
      <c r="AC5" s="142"/>
      <c r="AD5" s="142"/>
      <c r="AE5" s="142"/>
      <c r="AF5" s="142"/>
    </row>
    <row r="6" spans="1:32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</row>
    <row r="7" spans="1:32" ht="61.15" customHeight="1" x14ac:dyDescent="0.25">
      <c r="A7" s="744" t="s">
        <v>4</v>
      </c>
      <c r="B7" s="744" t="s">
        <v>502</v>
      </c>
      <c r="C7" s="744" t="str">
        <f>'12'!C7</f>
        <v>DESA</v>
      </c>
      <c r="D7" s="768" t="s">
        <v>957</v>
      </c>
      <c r="E7" s="768" t="s">
        <v>958</v>
      </c>
      <c r="F7" s="768"/>
      <c r="G7" s="768" t="s">
        <v>959</v>
      </c>
      <c r="H7" s="768" t="s">
        <v>960</v>
      </c>
      <c r="I7" s="768"/>
      <c r="J7" s="768" t="s">
        <v>961</v>
      </c>
      <c r="K7" s="768" t="s">
        <v>962</v>
      </c>
      <c r="L7" s="768"/>
      <c r="M7" s="768" t="s">
        <v>963</v>
      </c>
      <c r="N7" s="768"/>
      <c r="O7" s="7"/>
      <c r="P7" s="142"/>
      <c r="Q7" s="103"/>
      <c r="R7" s="103"/>
      <c r="S7" s="103"/>
      <c r="T7" s="7"/>
      <c r="U7" s="7"/>
      <c r="V7" s="7"/>
      <c r="W7" s="7"/>
      <c r="X7" s="7"/>
      <c r="Y7" s="142"/>
      <c r="Z7" s="103"/>
      <c r="AA7" s="103"/>
      <c r="AB7" s="103"/>
      <c r="AC7" s="103"/>
      <c r="AD7" s="103"/>
      <c r="AE7" s="103"/>
      <c r="AF7" s="103"/>
    </row>
    <row r="8" spans="1:32" ht="31.5" customHeight="1" x14ac:dyDescent="0.25">
      <c r="A8" s="744"/>
      <c r="B8" s="744"/>
      <c r="C8" s="744"/>
      <c r="D8" s="744"/>
      <c r="E8" s="677" t="s">
        <v>326</v>
      </c>
      <c r="F8" s="659" t="s">
        <v>29</v>
      </c>
      <c r="G8" s="768"/>
      <c r="H8" s="677" t="s">
        <v>844</v>
      </c>
      <c r="I8" s="659" t="s">
        <v>29</v>
      </c>
      <c r="J8" s="768"/>
      <c r="K8" s="677" t="s">
        <v>844</v>
      </c>
      <c r="L8" s="659" t="s">
        <v>29</v>
      </c>
      <c r="M8" s="677" t="s">
        <v>844</v>
      </c>
      <c r="N8" s="659" t="s">
        <v>29</v>
      </c>
      <c r="O8" s="160"/>
      <c r="P8" s="160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</row>
    <row r="9" spans="1:32" ht="16.5" customHeight="1" x14ac:dyDescent="0.25">
      <c r="A9" s="221">
        <v>1</v>
      </c>
      <c r="B9" s="109">
        <v>2</v>
      </c>
      <c r="C9" s="221">
        <v>3</v>
      </c>
      <c r="D9" s="221">
        <v>4</v>
      </c>
      <c r="E9" s="221">
        <v>5</v>
      </c>
      <c r="F9" s="221">
        <v>6</v>
      </c>
      <c r="G9" s="221">
        <v>7</v>
      </c>
      <c r="H9" s="221">
        <v>8</v>
      </c>
      <c r="I9" s="221">
        <v>9</v>
      </c>
      <c r="J9" s="221">
        <v>10</v>
      </c>
      <c r="K9" s="221">
        <v>11</v>
      </c>
      <c r="L9" s="221">
        <v>12</v>
      </c>
      <c r="M9" s="221">
        <v>13</v>
      </c>
      <c r="N9" s="221">
        <v>14</v>
      </c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</row>
    <row r="10" spans="1:32" ht="16.5" customHeight="1" x14ac:dyDescent="0.25">
      <c r="A10" s="111">
        <v>1</v>
      </c>
      <c r="B10" s="362" t="str">
        <f>'9'!B9</f>
        <v>JUMAPOLO</v>
      </c>
      <c r="C10" s="422" t="str">
        <f>'29'!C11</f>
        <v>PASEBAN</v>
      </c>
      <c r="D10" s="128">
        <v>153</v>
      </c>
      <c r="E10" s="128">
        <v>15</v>
      </c>
      <c r="F10" s="345">
        <f t="shared" ref="F10:F22" si="0">E10/D10*100</f>
        <v>9.8039215686274517</v>
      </c>
      <c r="G10" s="114">
        <f t="shared" ref="G10:G21" si="1">D10</f>
        <v>153</v>
      </c>
      <c r="H10" s="128">
        <v>13</v>
      </c>
      <c r="I10" s="345">
        <f t="shared" ref="I10:I22" si="2">H10/G10*100</f>
        <v>8.4967320261437909</v>
      </c>
      <c r="J10" s="114">
        <f t="shared" ref="J10:J21" si="3">G10</f>
        <v>153</v>
      </c>
      <c r="K10" s="111">
        <v>3</v>
      </c>
      <c r="L10" s="345">
        <f t="shared" ref="L10:L22" si="4">K10/J10*100</f>
        <v>1.9607843137254901</v>
      </c>
      <c r="M10" s="128">
        <v>1</v>
      </c>
      <c r="N10" s="345">
        <f t="shared" ref="N10:N22" si="5">M10/J10*100</f>
        <v>0.65359477124183007</v>
      </c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</row>
    <row r="11" spans="1:32" ht="16.5" customHeight="1" x14ac:dyDescent="0.25">
      <c r="A11" s="111">
        <v>2</v>
      </c>
      <c r="B11" s="362"/>
      <c r="C11" s="422" t="str">
        <f>'29'!C12</f>
        <v>LEMAHBANG</v>
      </c>
      <c r="D11" s="128">
        <v>154</v>
      </c>
      <c r="E11" s="128">
        <v>9</v>
      </c>
      <c r="F11" s="345">
        <f t="shared" si="0"/>
        <v>5.8441558441558437</v>
      </c>
      <c r="G11" s="114">
        <f t="shared" si="1"/>
        <v>154</v>
      </c>
      <c r="H11" s="128">
        <v>16</v>
      </c>
      <c r="I11" s="345">
        <f t="shared" si="2"/>
        <v>10.38961038961039</v>
      </c>
      <c r="J11" s="114">
        <f t="shared" si="3"/>
        <v>154</v>
      </c>
      <c r="K11" s="111">
        <v>2</v>
      </c>
      <c r="L11" s="345">
        <f t="shared" si="4"/>
        <v>1.2987012987012987</v>
      </c>
      <c r="M11" s="128">
        <v>0</v>
      </c>
      <c r="N11" s="345">
        <f t="shared" si="5"/>
        <v>0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</row>
    <row r="12" spans="1:32" ht="16.5" customHeight="1" x14ac:dyDescent="0.25">
      <c r="A12" s="111">
        <v>3</v>
      </c>
      <c r="B12" s="362"/>
      <c r="C12" s="422" t="str">
        <f>'29'!C13</f>
        <v>KARANGBANGUN</v>
      </c>
      <c r="D12" s="128">
        <v>131</v>
      </c>
      <c r="E12" s="128">
        <v>11</v>
      </c>
      <c r="F12" s="345">
        <f t="shared" si="0"/>
        <v>8.3969465648854964</v>
      </c>
      <c r="G12" s="114">
        <f t="shared" si="1"/>
        <v>131</v>
      </c>
      <c r="H12" s="128">
        <v>8</v>
      </c>
      <c r="I12" s="345">
        <f t="shared" si="2"/>
        <v>6.1068702290076331</v>
      </c>
      <c r="J12" s="114">
        <f t="shared" si="3"/>
        <v>131</v>
      </c>
      <c r="K12" s="111">
        <v>9</v>
      </c>
      <c r="L12" s="345">
        <f t="shared" si="4"/>
        <v>6.8702290076335881</v>
      </c>
      <c r="M12" s="128">
        <v>0</v>
      </c>
      <c r="N12" s="345">
        <f t="shared" si="5"/>
        <v>0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</row>
    <row r="13" spans="1:32" ht="16.5" customHeight="1" x14ac:dyDescent="0.25">
      <c r="A13" s="111">
        <v>4</v>
      </c>
      <c r="B13" s="362"/>
      <c r="C13" s="422" t="str">
        <f>'29'!C14</f>
        <v>PLOSO</v>
      </c>
      <c r="D13" s="128">
        <v>151</v>
      </c>
      <c r="E13" s="128">
        <v>12</v>
      </c>
      <c r="F13" s="345">
        <f t="shared" si="0"/>
        <v>7.9470198675496695</v>
      </c>
      <c r="G13" s="114">
        <f t="shared" si="1"/>
        <v>151</v>
      </c>
      <c r="H13" s="128">
        <v>14</v>
      </c>
      <c r="I13" s="345">
        <f t="shared" si="2"/>
        <v>9.2715231788079464</v>
      </c>
      <c r="J13" s="114">
        <f t="shared" si="3"/>
        <v>151</v>
      </c>
      <c r="K13" s="111">
        <v>6</v>
      </c>
      <c r="L13" s="345">
        <f t="shared" si="4"/>
        <v>3.9735099337748347</v>
      </c>
      <c r="M13" s="128">
        <v>0</v>
      </c>
      <c r="N13" s="345">
        <f t="shared" si="5"/>
        <v>0</v>
      </c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</row>
    <row r="14" spans="1:32" ht="16.5" customHeight="1" x14ac:dyDescent="0.25">
      <c r="A14" s="111">
        <v>5</v>
      </c>
      <c r="B14" s="362"/>
      <c r="C14" s="422" t="str">
        <f>'29'!C15</f>
        <v>GIRIWONDO</v>
      </c>
      <c r="D14" s="128">
        <v>157</v>
      </c>
      <c r="E14" s="128">
        <v>14</v>
      </c>
      <c r="F14" s="345">
        <f t="shared" si="0"/>
        <v>8.9171974522292992</v>
      </c>
      <c r="G14" s="114">
        <f t="shared" si="1"/>
        <v>157</v>
      </c>
      <c r="H14" s="128">
        <v>22</v>
      </c>
      <c r="I14" s="345">
        <f t="shared" si="2"/>
        <v>14.012738853503185</v>
      </c>
      <c r="J14" s="114">
        <f t="shared" si="3"/>
        <v>157</v>
      </c>
      <c r="K14" s="111">
        <v>3</v>
      </c>
      <c r="L14" s="345">
        <f t="shared" si="4"/>
        <v>1.910828025477707</v>
      </c>
      <c r="M14" s="128">
        <v>0</v>
      </c>
      <c r="N14" s="345">
        <f t="shared" si="5"/>
        <v>0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</row>
    <row r="15" spans="1:32" ht="16.5" customHeight="1" x14ac:dyDescent="0.25">
      <c r="A15" s="111">
        <v>6</v>
      </c>
      <c r="B15" s="362"/>
      <c r="C15" s="422" t="str">
        <f>'29'!C16</f>
        <v>KADIPIRO</v>
      </c>
      <c r="D15" s="128">
        <v>140</v>
      </c>
      <c r="E15" s="128">
        <v>20</v>
      </c>
      <c r="F15" s="345">
        <f t="shared" si="0"/>
        <v>14.285714285714285</v>
      </c>
      <c r="G15" s="114">
        <f t="shared" si="1"/>
        <v>140</v>
      </c>
      <c r="H15" s="128">
        <v>14</v>
      </c>
      <c r="I15" s="345">
        <f t="shared" si="2"/>
        <v>10</v>
      </c>
      <c r="J15" s="114">
        <f t="shared" si="3"/>
        <v>140</v>
      </c>
      <c r="K15" s="111">
        <v>6</v>
      </c>
      <c r="L15" s="345">
        <f t="shared" si="4"/>
        <v>4.2857142857142856</v>
      </c>
      <c r="M15" s="128">
        <v>2</v>
      </c>
      <c r="N15" s="345">
        <f t="shared" si="5"/>
        <v>1.4285714285714286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</row>
    <row r="16" spans="1:32" ht="16.5" customHeight="1" x14ac:dyDescent="0.25">
      <c r="A16" s="111">
        <v>7</v>
      </c>
      <c r="B16" s="362"/>
      <c r="C16" s="422" t="str">
        <f>'29'!C17</f>
        <v>JUMANTORO</v>
      </c>
      <c r="D16" s="128">
        <v>225</v>
      </c>
      <c r="E16" s="128">
        <v>39</v>
      </c>
      <c r="F16" s="345">
        <f t="shared" si="0"/>
        <v>17.333333333333336</v>
      </c>
      <c r="G16" s="114">
        <f t="shared" si="1"/>
        <v>225</v>
      </c>
      <c r="H16" s="128">
        <v>22</v>
      </c>
      <c r="I16" s="345">
        <f t="shared" si="2"/>
        <v>9.7777777777777786</v>
      </c>
      <c r="J16" s="114">
        <f t="shared" si="3"/>
        <v>225</v>
      </c>
      <c r="K16" s="111">
        <v>18</v>
      </c>
      <c r="L16" s="345">
        <f t="shared" si="4"/>
        <v>8</v>
      </c>
      <c r="M16" s="128">
        <v>0</v>
      </c>
      <c r="N16" s="345">
        <f t="shared" si="5"/>
        <v>0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</row>
    <row r="17" spans="1:32" ht="16.5" customHeight="1" x14ac:dyDescent="0.25">
      <c r="A17" s="111">
        <v>8</v>
      </c>
      <c r="B17" s="362"/>
      <c r="C17" s="422" t="str">
        <f>'29'!C18</f>
        <v>KEDAWUNG</v>
      </c>
      <c r="D17" s="128">
        <v>132</v>
      </c>
      <c r="E17" s="128">
        <v>12</v>
      </c>
      <c r="F17" s="345">
        <f t="shared" si="0"/>
        <v>9.0909090909090917</v>
      </c>
      <c r="G17" s="114">
        <f t="shared" si="1"/>
        <v>132</v>
      </c>
      <c r="H17" s="128">
        <v>13</v>
      </c>
      <c r="I17" s="345">
        <f t="shared" si="2"/>
        <v>9.8484848484848477</v>
      </c>
      <c r="J17" s="114">
        <f t="shared" si="3"/>
        <v>132</v>
      </c>
      <c r="K17" s="111">
        <v>10</v>
      </c>
      <c r="L17" s="345">
        <f t="shared" si="4"/>
        <v>7.5757575757575761</v>
      </c>
      <c r="M17" s="128">
        <v>0</v>
      </c>
      <c r="N17" s="345">
        <f t="shared" si="5"/>
        <v>0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</row>
    <row r="18" spans="1:32" ht="16.5" customHeight="1" x14ac:dyDescent="0.25">
      <c r="A18" s="111">
        <v>9</v>
      </c>
      <c r="B18" s="362"/>
      <c r="C18" s="422" t="str">
        <f>'29'!C19</f>
        <v>BAKALAN</v>
      </c>
      <c r="D18" s="128">
        <v>167</v>
      </c>
      <c r="E18" s="128">
        <v>14</v>
      </c>
      <c r="F18" s="345">
        <f t="shared" si="0"/>
        <v>8.3832335329341312</v>
      </c>
      <c r="G18" s="114">
        <f t="shared" si="1"/>
        <v>167</v>
      </c>
      <c r="H18" s="128">
        <v>12</v>
      </c>
      <c r="I18" s="345">
        <f t="shared" si="2"/>
        <v>7.1856287425149699</v>
      </c>
      <c r="J18" s="114">
        <f t="shared" si="3"/>
        <v>167</v>
      </c>
      <c r="K18" s="111">
        <v>5</v>
      </c>
      <c r="L18" s="345">
        <f t="shared" si="4"/>
        <v>2.9940119760479043</v>
      </c>
      <c r="M18" s="128">
        <v>0</v>
      </c>
      <c r="N18" s="345">
        <f t="shared" si="5"/>
        <v>0</v>
      </c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</row>
    <row r="19" spans="1:32" ht="16.5" customHeight="1" x14ac:dyDescent="0.25">
      <c r="A19" s="111">
        <v>10</v>
      </c>
      <c r="B19" s="362"/>
      <c r="C19" s="422" t="str">
        <f>'29'!C20</f>
        <v>JUMAPOLO</v>
      </c>
      <c r="D19" s="128">
        <v>267</v>
      </c>
      <c r="E19" s="128">
        <v>30</v>
      </c>
      <c r="F19" s="345">
        <f t="shared" si="0"/>
        <v>11.235955056179774</v>
      </c>
      <c r="G19" s="114">
        <f t="shared" si="1"/>
        <v>267</v>
      </c>
      <c r="H19" s="128">
        <v>26</v>
      </c>
      <c r="I19" s="345">
        <f t="shared" si="2"/>
        <v>9.7378277153558059</v>
      </c>
      <c r="J19" s="114">
        <f t="shared" si="3"/>
        <v>267</v>
      </c>
      <c r="K19" s="111">
        <v>15</v>
      </c>
      <c r="L19" s="345">
        <f t="shared" si="4"/>
        <v>5.6179775280898872</v>
      </c>
      <c r="M19" s="128">
        <v>0</v>
      </c>
      <c r="N19" s="345">
        <f t="shared" si="5"/>
        <v>0</v>
      </c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</row>
    <row r="20" spans="1:32" ht="16.5" customHeight="1" x14ac:dyDescent="0.25">
      <c r="A20" s="111">
        <v>11</v>
      </c>
      <c r="B20" s="362"/>
      <c r="C20" s="422" t="str">
        <f>'29'!C21</f>
        <v>KWANGSAN</v>
      </c>
      <c r="D20" s="128">
        <v>240</v>
      </c>
      <c r="E20" s="128">
        <v>27</v>
      </c>
      <c r="F20" s="345">
        <f t="shared" si="0"/>
        <v>11.25</v>
      </c>
      <c r="G20" s="114">
        <f t="shared" si="1"/>
        <v>240</v>
      </c>
      <c r="H20" s="128">
        <v>15</v>
      </c>
      <c r="I20" s="345">
        <f t="shared" si="2"/>
        <v>6.25</v>
      </c>
      <c r="J20" s="114">
        <f t="shared" si="3"/>
        <v>240</v>
      </c>
      <c r="K20" s="111">
        <v>13</v>
      </c>
      <c r="L20" s="345">
        <f t="shared" si="4"/>
        <v>5.416666666666667</v>
      </c>
      <c r="M20" s="128">
        <v>0</v>
      </c>
      <c r="N20" s="345">
        <f t="shared" si="5"/>
        <v>0</v>
      </c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</row>
    <row r="21" spans="1:32" ht="16.5" customHeight="1" x14ac:dyDescent="0.25">
      <c r="A21" s="111">
        <v>12</v>
      </c>
      <c r="B21" s="362"/>
      <c r="C21" s="422" t="str">
        <f>'29'!C22</f>
        <v>JATIREJO</v>
      </c>
      <c r="D21" s="128">
        <v>224</v>
      </c>
      <c r="E21" s="128">
        <v>28</v>
      </c>
      <c r="F21" s="345">
        <f t="shared" si="0"/>
        <v>12.5</v>
      </c>
      <c r="G21" s="114">
        <f t="shared" si="1"/>
        <v>224</v>
      </c>
      <c r="H21" s="128">
        <v>18</v>
      </c>
      <c r="I21" s="345">
        <f t="shared" si="2"/>
        <v>8.0357142857142865</v>
      </c>
      <c r="J21" s="114">
        <f t="shared" si="3"/>
        <v>224</v>
      </c>
      <c r="K21" s="111">
        <v>11</v>
      </c>
      <c r="L21" s="345">
        <f t="shared" si="4"/>
        <v>4.9107142857142856</v>
      </c>
      <c r="M21" s="128">
        <v>1</v>
      </c>
      <c r="N21" s="345">
        <f t="shared" si="5"/>
        <v>0.4464285714285714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</row>
    <row r="22" spans="1:32" ht="16.5" customHeight="1" x14ac:dyDescent="0.25">
      <c r="A22" s="116" t="s">
        <v>597</v>
      </c>
      <c r="B22" s="116"/>
      <c r="C22" s="116"/>
      <c r="D22" s="256">
        <f>SUM(D10:D21)</f>
        <v>2141</v>
      </c>
      <c r="E22" s="256">
        <f>SUM(E10:E21)</f>
        <v>231</v>
      </c>
      <c r="F22" s="423">
        <f t="shared" si="0"/>
        <v>10.789350770667912</v>
      </c>
      <c r="G22" s="256">
        <f>SUM(G10:G21)</f>
        <v>2141</v>
      </c>
      <c r="H22" s="256">
        <f>SUM(H10:H21)</f>
        <v>193</v>
      </c>
      <c r="I22" s="423">
        <f t="shared" si="2"/>
        <v>9.0144792153199447</v>
      </c>
      <c r="J22" s="256">
        <f>SUM(J10:J21)</f>
        <v>2141</v>
      </c>
      <c r="K22" s="256">
        <f>SUM(K10:K21)</f>
        <v>101</v>
      </c>
      <c r="L22" s="423">
        <f t="shared" si="4"/>
        <v>4.7174217655301263</v>
      </c>
      <c r="M22" s="256">
        <f>SUM(M10:M21)</f>
        <v>4</v>
      </c>
      <c r="N22" s="423">
        <f t="shared" si="5"/>
        <v>0.18682858477347034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</row>
    <row r="23" spans="1:32" ht="16.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</row>
    <row r="24" spans="1:32" ht="16.5" customHeight="1" x14ac:dyDescent="0.25">
      <c r="A24" s="650" t="s">
        <v>1359</v>
      </c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</row>
    <row r="25" spans="1:32" ht="16.5" customHeight="1" x14ac:dyDescent="0.25">
      <c r="A25" s="19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</row>
    <row r="26" spans="1:32" ht="16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</row>
    <row r="27" spans="1:32" ht="16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</row>
    <row r="28" spans="1:32" ht="16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</row>
    <row r="29" spans="1:32" ht="16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</row>
    <row r="30" spans="1:32" ht="16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</row>
    <row r="31" spans="1:32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</row>
    <row r="32" spans="1:32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</row>
    <row r="33" spans="1:32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</row>
    <row r="34" spans="1:32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</row>
    <row r="35" spans="1:32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</row>
    <row r="37" spans="1:32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</row>
    <row r="38" spans="1:32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</row>
    <row r="39" spans="1:32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</row>
    <row r="40" spans="1:32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</row>
    <row r="41" spans="1:32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</row>
    <row r="42" spans="1:32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</row>
    <row r="43" spans="1:32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</row>
    <row r="44" spans="1:32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</row>
    <row r="45" spans="1:32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</row>
    <row r="46" spans="1:32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</row>
    <row r="47" spans="1:32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</row>
    <row r="48" spans="1:32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</row>
    <row r="49" spans="1:32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</row>
    <row r="50" spans="1:32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</row>
    <row r="51" spans="1:32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</row>
    <row r="52" spans="1:32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</row>
    <row r="53" spans="1:32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</row>
    <row r="54" spans="1:32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</row>
    <row r="55" spans="1:32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</row>
    <row r="56" spans="1:32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</row>
    <row r="57" spans="1:32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</row>
    <row r="58" spans="1:32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</row>
    <row r="59" spans="1:32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</row>
    <row r="60" spans="1:32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</row>
    <row r="61" spans="1:32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</row>
    <row r="62" spans="1:32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</row>
    <row r="63" spans="1:32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</row>
    <row r="64" spans="1:32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</row>
    <row r="65" spans="1:32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</row>
    <row r="66" spans="1:32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</row>
    <row r="67" spans="1:32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</row>
    <row r="68" spans="1:32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</row>
    <row r="69" spans="1:32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</row>
    <row r="70" spans="1:32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</row>
    <row r="71" spans="1:32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</row>
    <row r="72" spans="1:32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</row>
    <row r="73" spans="1:32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</row>
    <row r="74" spans="1:32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</row>
    <row r="75" spans="1:32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</row>
    <row r="76" spans="1:32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</row>
    <row r="77" spans="1:32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</row>
    <row r="78" spans="1:32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</row>
    <row r="79" spans="1:32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</row>
    <row r="80" spans="1:32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</row>
    <row r="81" spans="1:32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</row>
    <row r="82" spans="1:32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</row>
    <row r="83" spans="1:32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</row>
    <row r="84" spans="1:32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</row>
    <row r="85" spans="1:32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</row>
    <row r="86" spans="1:32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</row>
    <row r="87" spans="1:32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</row>
    <row r="88" spans="1:32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</row>
    <row r="89" spans="1:32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</row>
    <row r="90" spans="1:32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</row>
    <row r="91" spans="1:32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</row>
    <row r="92" spans="1:32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</row>
    <row r="93" spans="1:32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</row>
    <row r="94" spans="1:32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</row>
    <row r="95" spans="1:32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</row>
    <row r="96" spans="1:32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</row>
    <row r="97" spans="1:32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</row>
    <row r="98" spans="1:32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</row>
    <row r="99" spans="1:32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</row>
    <row r="100" spans="1:32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</row>
    <row r="101" spans="1:32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</row>
    <row r="102" spans="1:32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</row>
    <row r="103" spans="1:32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</row>
    <row r="104" spans="1:32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</row>
    <row r="105" spans="1:32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</row>
    <row r="106" spans="1:32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</row>
    <row r="107" spans="1:32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</row>
    <row r="108" spans="1:32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</row>
    <row r="109" spans="1:32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</row>
    <row r="110" spans="1:32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</row>
    <row r="111" spans="1:32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</row>
    <row r="112" spans="1:32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</row>
    <row r="113" spans="1:32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</row>
    <row r="114" spans="1:32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</row>
    <row r="115" spans="1:32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</row>
    <row r="116" spans="1:32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</row>
    <row r="117" spans="1:32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</row>
    <row r="118" spans="1:32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</row>
    <row r="119" spans="1:32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</row>
    <row r="120" spans="1:32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</row>
    <row r="121" spans="1:32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</row>
    <row r="122" spans="1:32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</row>
    <row r="123" spans="1:32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</row>
    <row r="124" spans="1:32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</row>
    <row r="125" spans="1:32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</row>
    <row r="126" spans="1:32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</row>
    <row r="127" spans="1:32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</row>
    <row r="128" spans="1:32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</row>
    <row r="129" spans="1:32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</row>
    <row r="130" spans="1:32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</row>
    <row r="131" spans="1:32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</row>
    <row r="132" spans="1:32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</row>
    <row r="133" spans="1:32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</row>
    <row r="134" spans="1:32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</row>
    <row r="135" spans="1:32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</row>
    <row r="136" spans="1:32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</row>
    <row r="137" spans="1:32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</row>
    <row r="138" spans="1:32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</row>
    <row r="139" spans="1:32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</row>
    <row r="140" spans="1:32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</row>
    <row r="141" spans="1:32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</row>
    <row r="142" spans="1:32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</row>
    <row r="143" spans="1:32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</row>
    <row r="144" spans="1:32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</row>
    <row r="145" spans="1:32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</row>
    <row r="146" spans="1:32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</row>
    <row r="147" spans="1:32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</row>
    <row r="148" spans="1:32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</row>
    <row r="149" spans="1:32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</row>
    <row r="150" spans="1:32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</row>
    <row r="151" spans="1:32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</row>
    <row r="152" spans="1:32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</row>
    <row r="153" spans="1:32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</row>
    <row r="154" spans="1:32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</row>
    <row r="155" spans="1:32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</row>
    <row r="156" spans="1:32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</row>
    <row r="157" spans="1:32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</row>
    <row r="158" spans="1:32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</row>
    <row r="159" spans="1:32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</row>
    <row r="160" spans="1:32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</row>
    <row r="161" spans="1:32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</row>
    <row r="162" spans="1:32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</row>
    <row r="163" spans="1:32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</row>
    <row r="164" spans="1:32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</row>
    <row r="165" spans="1:32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</row>
    <row r="166" spans="1:32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</row>
    <row r="167" spans="1:32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</row>
    <row r="168" spans="1:32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</row>
    <row r="169" spans="1:32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</row>
    <row r="170" spans="1:32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</row>
    <row r="171" spans="1:32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</row>
    <row r="172" spans="1:32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</row>
    <row r="173" spans="1:32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</row>
    <row r="174" spans="1:32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</row>
    <row r="175" spans="1:32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</row>
    <row r="176" spans="1:32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</row>
    <row r="177" spans="1:32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</row>
    <row r="178" spans="1:32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</row>
    <row r="179" spans="1:32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</row>
    <row r="180" spans="1:32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</row>
    <row r="181" spans="1:32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</row>
    <row r="182" spans="1:32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</row>
    <row r="183" spans="1:32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</row>
    <row r="184" spans="1:32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</row>
    <row r="185" spans="1:32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</row>
    <row r="186" spans="1:32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</row>
    <row r="187" spans="1:32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</row>
    <row r="188" spans="1:32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</row>
    <row r="189" spans="1:32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</row>
    <row r="190" spans="1:32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</row>
    <row r="191" spans="1:32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</row>
    <row r="192" spans="1:32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</row>
    <row r="193" spans="1:32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</row>
    <row r="194" spans="1:32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</row>
    <row r="195" spans="1:32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</row>
    <row r="196" spans="1:32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</row>
    <row r="197" spans="1:32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</row>
    <row r="198" spans="1:32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</row>
    <row r="199" spans="1:32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</row>
    <row r="200" spans="1:32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</row>
    <row r="201" spans="1:32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</row>
    <row r="202" spans="1:32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</row>
    <row r="203" spans="1:32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</row>
    <row r="204" spans="1:32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</row>
    <row r="205" spans="1:32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</row>
    <row r="206" spans="1:32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</row>
    <row r="207" spans="1:32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</row>
    <row r="208" spans="1:32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</row>
    <row r="209" spans="1:32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</row>
    <row r="210" spans="1:32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</row>
    <row r="211" spans="1:32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</row>
    <row r="212" spans="1:32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</row>
    <row r="213" spans="1:32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</row>
    <row r="214" spans="1:32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</row>
    <row r="215" spans="1:32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</row>
    <row r="216" spans="1:32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</row>
    <row r="217" spans="1:32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</row>
    <row r="218" spans="1:32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</row>
    <row r="219" spans="1:32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</row>
    <row r="220" spans="1:32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</row>
    <row r="221" spans="1:32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</row>
    <row r="222" spans="1:32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</row>
    <row r="223" spans="1:32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</row>
    <row r="224" spans="1:32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</row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1">
    <mergeCell ref="M7:N7"/>
    <mergeCell ref="A3:L3"/>
    <mergeCell ref="A7:A8"/>
    <mergeCell ref="B7:B8"/>
    <mergeCell ref="C7:C8"/>
    <mergeCell ref="D7:D8"/>
    <mergeCell ref="E7:F7"/>
    <mergeCell ref="G7:G8"/>
    <mergeCell ref="H7:I7"/>
    <mergeCell ref="J7:J8"/>
    <mergeCell ref="K7:L7"/>
  </mergeCells>
  <printOptions horizontalCentered="1"/>
  <pageMargins left="0.905555555555556" right="0.905555555555556" top="1.1416666666666699" bottom="0.905555555555556" header="0.51180555555555496" footer="0.51180555555555496"/>
  <pageSetup paperSize="9" firstPageNumber="0" orientation="landscape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="80" zoomScaleNormal="80" workbookViewId="0">
      <pane xSplit="2" ySplit="10" topLeftCell="C23" activePane="bottomRight" state="frozen"/>
      <selection pane="topRight" activeCell="C1" sqref="C1"/>
      <selection pane="bottomLeft" activeCell="A11" sqref="A11"/>
      <selection pane="bottomRight" activeCell="E49" sqref="E49"/>
    </sheetView>
  </sheetViews>
  <sheetFormatPr defaultColWidth="14.42578125" defaultRowHeight="15" x14ac:dyDescent="0.25"/>
  <cols>
    <col min="1" max="1" width="5.7109375" customWidth="1"/>
    <col min="2" max="2" width="71.7109375" customWidth="1"/>
    <col min="3" max="3" width="12.42578125" customWidth="1"/>
    <col min="4" max="4" width="13" customWidth="1"/>
    <col min="5" max="5" width="16.5703125" customWidth="1"/>
    <col min="6" max="6" width="9.42578125" customWidth="1"/>
    <col min="7" max="7" width="8.42578125" customWidth="1"/>
    <col min="8" max="8" width="10" customWidth="1"/>
    <col min="9" max="9" width="19.140625" customWidth="1"/>
    <col min="10" max="10" width="8.42578125" customWidth="1"/>
    <col min="11" max="11" width="15.7109375" customWidth="1"/>
    <col min="12" max="26" width="9.28515625" customWidth="1"/>
  </cols>
  <sheetData>
    <row r="1" spans="1:26" ht="15.75" x14ac:dyDescent="0.25">
      <c r="A1" s="101" t="s">
        <v>396</v>
      </c>
      <c r="B1" s="167"/>
      <c r="C1" s="167"/>
      <c r="D1" s="167"/>
      <c r="E1" s="167"/>
      <c r="F1" s="167"/>
      <c r="G1" s="167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/>
      <c r="B2" s="167"/>
      <c r="C2" s="167"/>
      <c r="D2" s="167"/>
      <c r="E2" s="167"/>
      <c r="F2" s="167"/>
      <c r="G2" s="167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397</v>
      </c>
      <c r="B3" s="705"/>
      <c r="C3" s="705"/>
      <c r="D3" s="705"/>
      <c r="E3" s="705"/>
      <c r="F3" s="705"/>
      <c r="G3" s="705"/>
      <c r="H3" s="705"/>
      <c r="I3" s="705"/>
      <c r="J3" s="7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22" t="str">
        <f>'1'!E5</f>
        <v>KABUPATEN/KOTA</v>
      </c>
      <c r="E4" s="101" t="str">
        <f>'1'!F5</f>
        <v>KARANGANYAR</v>
      </c>
      <c r="F4" s="102"/>
      <c r="G4" s="105"/>
      <c r="H4" s="105"/>
      <c r="I4" s="105"/>
      <c r="J4" s="105"/>
      <c r="K4" s="142"/>
      <c r="L4" s="142"/>
      <c r="M4" s="142"/>
      <c r="N4" s="142"/>
      <c r="O4" s="142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22" t="str">
        <f>'1'!E6</f>
        <v>TAHUN</v>
      </c>
      <c r="E5" s="101">
        <f>'1'!F6</f>
        <v>2024</v>
      </c>
      <c r="F5" s="105"/>
      <c r="G5" s="105"/>
      <c r="H5" s="105"/>
      <c r="I5" s="105"/>
      <c r="J5" s="105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633"/>
      <c r="B6" s="633"/>
      <c r="C6" s="633"/>
      <c r="D6" s="633"/>
      <c r="E6" s="633"/>
      <c r="F6" s="633"/>
      <c r="G6" s="633"/>
      <c r="H6" s="633"/>
      <c r="I6" s="633"/>
      <c r="J6" s="63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26.25" customHeight="1" x14ac:dyDescent="0.25">
      <c r="A7" s="706" t="s">
        <v>4</v>
      </c>
      <c r="B7" s="707" t="s">
        <v>398</v>
      </c>
      <c r="C7" s="706" t="s">
        <v>399</v>
      </c>
      <c r="D7" s="706"/>
      <c r="E7" s="706"/>
      <c r="F7" s="706"/>
      <c r="G7" s="706"/>
      <c r="H7" s="706"/>
      <c r="I7" s="706"/>
      <c r="J7" s="706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8.75" customHeight="1" x14ac:dyDescent="0.25">
      <c r="A8" s="706"/>
      <c r="B8" s="706"/>
      <c r="C8" s="658" t="s">
        <v>400</v>
      </c>
      <c r="D8" s="658" t="s">
        <v>401</v>
      </c>
      <c r="E8" s="658" t="s">
        <v>402</v>
      </c>
      <c r="F8" s="658" t="s">
        <v>403</v>
      </c>
      <c r="G8" s="658" t="s">
        <v>404</v>
      </c>
      <c r="H8" s="658" t="s">
        <v>405</v>
      </c>
      <c r="I8" s="660" t="s">
        <v>406</v>
      </c>
      <c r="J8" s="658" t="s">
        <v>326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8.75" customHeight="1" x14ac:dyDescent="0.25">
      <c r="A10" s="714" t="s">
        <v>407</v>
      </c>
      <c r="B10" s="714"/>
      <c r="C10" s="714"/>
      <c r="D10" s="714"/>
      <c r="E10" s="714"/>
      <c r="F10" s="714"/>
      <c r="G10" s="714"/>
      <c r="H10" s="714"/>
      <c r="I10" s="714"/>
      <c r="J10" s="714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7.25" customHeight="1" x14ac:dyDescent="0.25">
      <c r="A11" s="117">
        <v>1</v>
      </c>
      <c r="B11" s="117" t="s">
        <v>408</v>
      </c>
      <c r="C11" s="117"/>
      <c r="D11" s="117"/>
      <c r="E11" s="117">
        <v>0</v>
      </c>
      <c r="F11" s="117"/>
      <c r="G11" s="117"/>
      <c r="H11" s="117"/>
      <c r="I11" s="117"/>
      <c r="J11" s="654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7.25" customHeight="1" x14ac:dyDescent="0.25">
      <c r="A12" s="117">
        <v>2</v>
      </c>
      <c r="B12" s="655" t="s">
        <v>409</v>
      </c>
      <c r="C12" s="117"/>
      <c r="D12" s="117"/>
      <c r="E12" s="117">
        <v>0</v>
      </c>
      <c r="F12" s="117"/>
      <c r="G12" s="117"/>
      <c r="H12" s="117"/>
      <c r="I12" s="117"/>
      <c r="J12" s="654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6.5" customHeight="1" x14ac:dyDescent="0.25">
      <c r="A13" s="714" t="s">
        <v>410</v>
      </c>
      <c r="B13" s="714"/>
      <c r="C13" s="714"/>
      <c r="D13" s="714"/>
      <c r="E13" s="714"/>
      <c r="F13" s="714"/>
      <c r="G13" s="714"/>
      <c r="H13" s="714"/>
      <c r="I13" s="714"/>
      <c r="J13" s="714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6.5" customHeight="1" x14ac:dyDescent="0.25">
      <c r="A14" s="117">
        <v>1</v>
      </c>
      <c r="B14" s="117" t="s">
        <v>411</v>
      </c>
      <c r="C14" s="117"/>
      <c r="D14" s="117"/>
      <c r="E14" s="117">
        <v>1</v>
      </c>
      <c r="F14" s="117"/>
      <c r="G14" s="117"/>
      <c r="H14" s="117"/>
      <c r="I14" s="117"/>
      <c r="J14" s="654">
        <f>SUM(C14:I14)</f>
        <v>1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6.5" customHeight="1" x14ac:dyDescent="0.25">
      <c r="A15" s="117"/>
      <c r="B15" s="117" t="s">
        <v>412</v>
      </c>
      <c r="C15" s="117"/>
      <c r="D15" s="117"/>
      <c r="E15" s="117">
        <v>10</v>
      </c>
      <c r="F15" s="117"/>
      <c r="G15" s="117"/>
      <c r="H15" s="117"/>
      <c r="I15" s="117"/>
      <c r="J15" s="654">
        <f>SUM(C15:I15)</f>
        <v>10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6.5" customHeight="1" x14ac:dyDescent="0.25">
      <c r="A16" s="117">
        <v>2</v>
      </c>
      <c r="B16" s="117" t="s">
        <v>413</v>
      </c>
      <c r="C16" s="117"/>
      <c r="D16" s="117"/>
      <c r="E16" s="117">
        <v>0</v>
      </c>
      <c r="F16" s="117"/>
      <c r="G16" s="117"/>
      <c r="H16" s="117"/>
      <c r="I16" s="117"/>
      <c r="J16" s="654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6.5" customHeight="1" x14ac:dyDescent="0.25">
      <c r="A17" s="117">
        <v>3</v>
      </c>
      <c r="B17" s="117" t="s">
        <v>414</v>
      </c>
      <c r="C17" s="117"/>
      <c r="D17" s="117"/>
      <c r="E17" s="117">
        <v>1</v>
      </c>
      <c r="F17" s="117"/>
      <c r="G17" s="117"/>
      <c r="H17" s="117"/>
      <c r="I17" s="117"/>
      <c r="J17" s="654">
        <f>SUM(C17:I17)</f>
        <v>1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6.5" customHeight="1" x14ac:dyDescent="0.25">
      <c r="A18" s="117">
        <v>4</v>
      </c>
      <c r="B18" s="117" t="s">
        <v>415</v>
      </c>
      <c r="C18" s="117"/>
      <c r="D18" s="117"/>
      <c r="E18" s="117">
        <v>4</v>
      </c>
      <c r="F18" s="117"/>
      <c r="G18" s="117"/>
      <c r="H18" s="117"/>
      <c r="I18" s="117"/>
      <c r="J18" s="654">
        <f>SUM(C18:I18)</f>
        <v>4</v>
      </c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6.5" customHeight="1" x14ac:dyDescent="0.25">
      <c r="A19" s="714" t="s">
        <v>416</v>
      </c>
      <c r="B19" s="714"/>
      <c r="C19" s="714"/>
      <c r="D19" s="714"/>
      <c r="E19" s="714"/>
      <c r="F19" s="714"/>
      <c r="G19" s="714"/>
      <c r="H19" s="714"/>
      <c r="I19" s="714"/>
      <c r="J19" s="714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6.5" customHeight="1" x14ac:dyDescent="0.25">
      <c r="A20" s="117">
        <v>1</v>
      </c>
      <c r="B20" s="117" t="s">
        <v>417</v>
      </c>
      <c r="C20" s="117"/>
      <c r="D20" s="117"/>
      <c r="E20" s="117">
        <v>1</v>
      </c>
      <c r="F20" s="117"/>
      <c r="G20" s="117"/>
      <c r="H20" s="117"/>
      <c r="I20" s="117"/>
      <c r="J20" s="654">
        <f>SUM(C20:I20)</f>
        <v>1</v>
      </c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6.5" customHeight="1" x14ac:dyDescent="0.25">
      <c r="A21" s="117">
        <v>2</v>
      </c>
      <c r="B21" s="117" t="s">
        <v>418</v>
      </c>
      <c r="C21" s="117"/>
      <c r="D21" s="117"/>
      <c r="E21" s="117">
        <v>0</v>
      </c>
      <c r="F21" s="117"/>
      <c r="G21" s="117"/>
      <c r="H21" s="117"/>
      <c r="I21" s="117"/>
      <c r="J21" s="654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6.5" customHeight="1" x14ac:dyDescent="0.25">
      <c r="A22" s="117">
        <v>3</v>
      </c>
      <c r="B22" s="635" t="s">
        <v>419</v>
      </c>
      <c r="C22" s="117"/>
      <c r="D22" s="117"/>
      <c r="E22" s="117">
        <v>3</v>
      </c>
      <c r="F22" s="117"/>
      <c r="G22" s="117"/>
      <c r="H22" s="117"/>
      <c r="I22" s="117"/>
      <c r="J22" s="654">
        <f>SUM(C22:I22)</f>
        <v>3</v>
      </c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6.5" customHeight="1" x14ac:dyDescent="0.25">
      <c r="A23" s="117">
        <v>4</v>
      </c>
      <c r="B23" s="635" t="s">
        <v>420</v>
      </c>
      <c r="C23" s="117"/>
      <c r="D23" s="117"/>
      <c r="E23" s="117">
        <v>0</v>
      </c>
      <c r="F23" s="117"/>
      <c r="G23" s="117"/>
      <c r="H23" s="117"/>
      <c r="I23" s="117"/>
      <c r="J23" s="654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6.5" customHeight="1" x14ac:dyDescent="0.25">
      <c r="A24" s="117">
        <v>5</v>
      </c>
      <c r="B24" s="635" t="s">
        <v>421</v>
      </c>
      <c r="C24" s="117"/>
      <c r="D24" s="117"/>
      <c r="E24" s="117">
        <v>0</v>
      </c>
      <c r="F24" s="117"/>
      <c r="G24" s="117"/>
      <c r="H24" s="117"/>
      <c r="I24" s="117"/>
      <c r="J24" s="654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6.5" customHeight="1" x14ac:dyDescent="0.25">
      <c r="A25" s="117">
        <v>6</v>
      </c>
      <c r="B25" s="635" t="s">
        <v>422</v>
      </c>
      <c r="C25" s="117"/>
      <c r="D25" s="117"/>
      <c r="E25" s="117">
        <v>5</v>
      </c>
      <c r="F25" s="117"/>
      <c r="G25" s="117"/>
      <c r="H25" s="117"/>
      <c r="I25" s="117"/>
      <c r="J25" s="654">
        <f>SUM(C25:I25)</f>
        <v>5</v>
      </c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6.5" customHeight="1" x14ac:dyDescent="0.25">
      <c r="A26" s="117">
        <v>7</v>
      </c>
      <c r="B26" s="635" t="s">
        <v>423</v>
      </c>
      <c r="C26" s="117"/>
      <c r="D26" s="117"/>
      <c r="E26" s="117">
        <v>1</v>
      </c>
      <c r="F26" s="117"/>
      <c r="G26" s="117"/>
      <c r="H26" s="117"/>
      <c r="I26" s="117"/>
      <c r="J26" s="654">
        <f>SUM(C26:I26)</f>
        <v>1</v>
      </c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6.5" customHeight="1" x14ac:dyDescent="0.25">
      <c r="A27" s="117">
        <v>8</v>
      </c>
      <c r="B27" s="117" t="s">
        <v>424</v>
      </c>
      <c r="C27" s="117"/>
      <c r="D27" s="117"/>
      <c r="E27" s="117">
        <v>0</v>
      </c>
      <c r="F27" s="117"/>
      <c r="G27" s="117"/>
      <c r="H27" s="117"/>
      <c r="I27" s="117"/>
      <c r="J27" s="654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6.5" customHeight="1" x14ac:dyDescent="0.25">
      <c r="A28" s="117">
        <v>9</v>
      </c>
      <c r="B28" s="117" t="s">
        <v>425</v>
      </c>
      <c r="C28" s="117"/>
      <c r="D28" s="117"/>
      <c r="E28" s="117">
        <v>0</v>
      </c>
      <c r="F28" s="117"/>
      <c r="G28" s="117"/>
      <c r="H28" s="117"/>
      <c r="I28" s="117"/>
      <c r="J28" s="654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6.5" customHeight="1" x14ac:dyDescent="0.25">
      <c r="A29" s="117">
        <v>10</v>
      </c>
      <c r="B29" s="117" t="s">
        <v>426</v>
      </c>
      <c r="C29" s="117"/>
      <c r="D29" s="117"/>
      <c r="E29" s="117">
        <v>0</v>
      </c>
      <c r="F29" s="117"/>
      <c r="G29" s="117"/>
      <c r="H29" s="117"/>
      <c r="I29" s="117"/>
      <c r="J29" s="654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6.5" customHeight="1" x14ac:dyDescent="0.25">
      <c r="A30" s="117">
        <v>11</v>
      </c>
      <c r="B30" s="117" t="s">
        <v>427</v>
      </c>
      <c r="C30" s="117"/>
      <c r="D30" s="117"/>
      <c r="E30" s="117">
        <v>0</v>
      </c>
      <c r="F30" s="117"/>
      <c r="G30" s="117"/>
      <c r="H30" s="117"/>
      <c r="I30" s="117"/>
      <c r="J30" s="654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6.5" customHeight="1" x14ac:dyDescent="0.25">
      <c r="A31" s="714" t="s">
        <v>428</v>
      </c>
      <c r="B31" s="714"/>
      <c r="C31" s="714"/>
      <c r="D31" s="714"/>
      <c r="E31" s="714"/>
      <c r="F31" s="714"/>
      <c r="G31" s="714"/>
      <c r="H31" s="714"/>
      <c r="I31" s="714"/>
      <c r="J31" s="714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6.5" customHeight="1" x14ac:dyDescent="0.25">
      <c r="A32" s="277">
        <v>1</v>
      </c>
      <c r="B32" s="635" t="s">
        <v>429</v>
      </c>
      <c r="C32" s="117"/>
      <c r="D32" s="117"/>
      <c r="E32" s="117"/>
      <c r="F32" s="117"/>
      <c r="G32" s="632"/>
      <c r="H32" s="632"/>
      <c r="I32" s="632"/>
      <c r="J32" s="654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277">
        <v>2</v>
      </c>
      <c r="B33" s="635" t="s">
        <v>430</v>
      </c>
      <c r="C33" s="117"/>
      <c r="D33" s="117"/>
      <c r="E33" s="117"/>
      <c r="F33" s="117"/>
      <c r="G33" s="632"/>
      <c r="H33" s="632"/>
      <c r="I33" s="632"/>
      <c r="J33" s="654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6.5" customHeight="1" x14ac:dyDescent="0.25">
      <c r="A34" s="277">
        <v>3</v>
      </c>
      <c r="B34" s="635" t="s">
        <v>431</v>
      </c>
      <c r="C34" s="117"/>
      <c r="D34" s="117"/>
      <c r="E34" s="117"/>
      <c r="F34" s="117"/>
      <c r="G34" s="632"/>
      <c r="H34" s="632"/>
      <c r="I34" s="632"/>
      <c r="J34" s="654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6.5" customHeight="1" x14ac:dyDescent="0.25">
      <c r="A35" s="277">
        <v>4</v>
      </c>
      <c r="B35" s="635" t="s">
        <v>432</v>
      </c>
      <c r="C35" s="117"/>
      <c r="D35" s="117"/>
      <c r="E35" s="117"/>
      <c r="F35" s="117"/>
      <c r="G35" s="632"/>
      <c r="H35" s="632"/>
      <c r="I35" s="632"/>
      <c r="J35" s="654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6.5" customHeight="1" x14ac:dyDescent="0.25">
      <c r="A36" s="277">
        <v>5</v>
      </c>
      <c r="B36" s="635" t="s">
        <v>433</v>
      </c>
      <c r="C36" s="117"/>
      <c r="D36" s="117"/>
      <c r="E36" s="117"/>
      <c r="F36" s="117"/>
      <c r="G36" s="632"/>
      <c r="H36" s="632"/>
      <c r="I36" s="632"/>
      <c r="J36" s="654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7.25" customHeight="1" x14ac:dyDescent="0.25">
      <c r="A37" s="277">
        <v>6</v>
      </c>
      <c r="B37" s="117" t="s">
        <v>434</v>
      </c>
      <c r="C37" s="117"/>
      <c r="D37" s="117"/>
      <c r="E37" s="117"/>
      <c r="F37" s="117"/>
      <c r="G37" s="632"/>
      <c r="H37" s="632"/>
      <c r="I37" s="632"/>
      <c r="J37" s="654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7.25" customHeight="1" x14ac:dyDescent="0.25">
      <c r="A38" s="277">
        <v>7</v>
      </c>
      <c r="B38" s="117" t="s">
        <v>435</v>
      </c>
      <c r="C38" s="117"/>
      <c r="D38" s="117"/>
      <c r="E38" s="117"/>
      <c r="F38" s="117"/>
      <c r="G38" s="632"/>
      <c r="H38" s="632"/>
      <c r="I38" s="632"/>
      <c r="J38" s="654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7.25" customHeight="1" x14ac:dyDescent="0.25">
      <c r="A39" s="277">
        <v>8</v>
      </c>
      <c r="B39" s="117" t="s">
        <v>436</v>
      </c>
      <c r="C39" s="117"/>
      <c r="D39" s="117"/>
      <c r="E39" s="117"/>
      <c r="F39" s="117"/>
      <c r="G39" s="632"/>
      <c r="H39" s="632"/>
      <c r="I39" s="632"/>
      <c r="J39" s="654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7.25" customHeight="1" x14ac:dyDescent="0.25">
      <c r="A40" s="277">
        <v>9</v>
      </c>
      <c r="B40" s="117" t="s">
        <v>437</v>
      </c>
      <c r="C40" s="117"/>
      <c r="D40" s="117"/>
      <c r="E40" s="117">
        <v>4</v>
      </c>
      <c r="F40" s="117"/>
      <c r="G40" s="632"/>
      <c r="H40" s="632"/>
      <c r="I40" s="632"/>
      <c r="J40" s="654">
        <f>SUM(C40:I40)</f>
        <v>4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7.25" customHeight="1" x14ac:dyDescent="0.25">
      <c r="A41" s="277">
        <v>10</v>
      </c>
      <c r="B41" s="117" t="s">
        <v>438</v>
      </c>
      <c r="C41" s="117"/>
      <c r="D41" s="117"/>
      <c r="E41" s="117"/>
      <c r="F41" s="117"/>
      <c r="G41" s="117"/>
      <c r="H41" s="117"/>
      <c r="I41" s="117"/>
      <c r="J41" s="654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7.25" customHeight="1" x14ac:dyDescent="0.25">
      <c r="A42" s="277">
        <v>11</v>
      </c>
      <c r="B42" s="117" t="s">
        <v>439</v>
      </c>
      <c r="C42" s="117"/>
      <c r="D42" s="117"/>
      <c r="E42" s="117"/>
      <c r="F42" s="117"/>
      <c r="G42" s="117"/>
      <c r="H42" s="117"/>
      <c r="I42" s="117"/>
      <c r="J42" s="654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661" t="s">
        <v>1347</v>
      </c>
      <c r="B43" s="633"/>
      <c r="C43" s="633"/>
      <c r="D43" s="633"/>
      <c r="E43" s="633"/>
      <c r="F43" s="633"/>
      <c r="G43" s="633"/>
      <c r="H43" s="633"/>
      <c r="I43" s="633"/>
      <c r="J43" s="63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B44" s="121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2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2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2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spans="1:26" ht="15.75" customHeight="1" x14ac:dyDescent="0.2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spans="1:26" ht="15.75" customHeight="1" x14ac:dyDescent="0.2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spans="1:26" ht="15.75" customHeight="1" x14ac:dyDescent="0.2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spans="1:26" ht="15.75" customHeight="1" x14ac:dyDescent="0.2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spans="1:26" ht="15.75" customHeight="1" x14ac:dyDescent="0.2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spans="1:26" ht="15.75" customHeight="1" x14ac:dyDescent="0.2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spans="1:26" ht="15.75" customHeight="1" x14ac:dyDescent="0.2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spans="1:26" ht="15.75" customHeight="1" x14ac:dyDescent="0.25"/>
    <row r="246" spans="1:26" ht="15.75" customHeight="1" x14ac:dyDescent="0.25"/>
    <row r="247" spans="1:26" ht="15.75" customHeight="1" x14ac:dyDescent="0.25"/>
    <row r="248" spans="1:26" ht="15.75" customHeight="1" x14ac:dyDescent="0.25"/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8">
    <mergeCell ref="A13:J13"/>
    <mergeCell ref="A19:J19"/>
    <mergeCell ref="A31:J31"/>
    <mergeCell ref="A3:J3"/>
    <mergeCell ref="A7:A8"/>
    <mergeCell ref="B7:B8"/>
    <mergeCell ref="C7:J7"/>
    <mergeCell ref="A10:J10"/>
  </mergeCells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F19" sqref="F19"/>
    </sheetView>
  </sheetViews>
  <sheetFormatPr defaultColWidth="14.42578125" defaultRowHeight="15" x14ac:dyDescent="0.25"/>
  <cols>
    <col min="1" max="1" width="5.42578125" customWidth="1"/>
    <col min="2" max="2" width="16.42578125" customWidth="1"/>
    <col min="3" max="3" width="16.7109375" customWidth="1"/>
    <col min="4" max="4" width="10.28515625" customWidth="1"/>
    <col min="5" max="5" width="11.85546875" customWidth="1"/>
    <col min="6" max="6" width="8.28515625" customWidth="1"/>
    <col min="7" max="7" width="9.28515625" customWidth="1"/>
    <col min="8" max="8" width="12.140625" customWidth="1"/>
    <col min="9" max="9" width="8.42578125" customWidth="1"/>
    <col min="10" max="10" width="10" customWidth="1"/>
    <col min="11" max="11" width="12.5703125" customWidth="1"/>
    <col min="12" max="12" width="8.5703125" customWidth="1"/>
    <col min="13" max="13" width="10.28515625" customWidth="1"/>
    <col min="14" max="14" width="12.28515625" customWidth="1"/>
    <col min="15" max="16" width="8.85546875" customWidth="1"/>
    <col min="17" max="17" width="12" customWidth="1"/>
    <col min="18" max="18" width="9.140625" customWidth="1"/>
    <col min="19" max="19" width="8.140625" customWidth="1"/>
    <col min="20" max="20" width="12.85546875" customWidth="1"/>
    <col min="21" max="21" width="9.28515625" customWidth="1"/>
    <col min="22" max="22" width="8.7109375" customWidth="1"/>
    <col min="23" max="23" width="12" customWidth="1"/>
    <col min="24" max="24" width="9.28515625" customWidth="1"/>
    <col min="25" max="26" width="21.7109375" customWidth="1"/>
  </cols>
  <sheetData>
    <row r="1" spans="1:26" ht="15.75" x14ac:dyDescent="0.25">
      <c r="A1" s="101" t="s">
        <v>975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976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22" t="str">
        <f>'1'!$E$5</f>
        <v>KABUPATEN/KOTA</v>
      </c>
      <c r="L4" s="101" t="str">
        <f>'1'!$F$5</f>
        <v>KARANGANYAR</v>
      </c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22" t="str">
        <f>'1'!$E$6</f>
        <v>TAHUN</v>
      </c>
      <c r="L5" s="101">
        <f>'1'!$F$6</f>
        <v>2024</v>
      </c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23"/>
      <c r="N6" s="123"/>
      <c r="O6" s="12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17" t="s">
        <v>4</v>
      </c>
      <c r="B7" s="717" t="s">
        <v>324</v>
      </c>
      <c r="C7" s="717" t="s">
        <v>502</v>
      </c>
      <c r="D7" s="721" t="s">
        <v>977</v>
      </c>
      <c r="E7" s="721"/>
      <c r="F7" s="721"/>
      <c r="G7" s="721"/>
      <c r="H7" s="721"/>
      <c r="I7" s="721"/>
      <c r="J7" s="721"/>
      <c r="K7" s="721"/>
      <c r="L7" s="721"/>
      <c r="M7" s="740" t="s">
        <v>978</v>
      </c>
      <c r="N7" s="740"/>
      <c r="O7" s="740"/>
      <c r="P7" s="731" t="s">
        <v>979</v>
      </c>
      <c r="Q7" s="731"/>
      <c r="R7" s="731"/>
      <c r="S7" s="731"/>
      <c r="T7" s="731"/>
      <c r="U7" s="731"/>
      <c r="V7" s="731"/>
      <c r="W7" s="731"/>
      <c r="X7" s="731"/>
      <c r="Y7" s="103"/>
      <c r="Z7" s="103"/>
    </row>
    <row r="8" spans="1:26" ht="46.5" customHeight="1" x14ac:dyDescent="0.25">
      <c r="A8" s="717"/>
      <c r="B8" s="717"/>
      <c r="C8" s="717"/>
      <c r="D8" s="707" t="s">
        <v>980</v>
      </c>
      <c r="E8" s="707"/>
      <c r="F8" s="707"/>
      <c r="G8" s="707" t="s">
        <v>981</v>
      </c>
      <c r="H8" s="707"/>
      <c r="I8" s="707"/>
      <c r="J8" s="707" t="s">
        <v>982</v>
      </c>
      <c r="K8" s="707"/>
      <c r="L8" s="707"/>
      <c r="M8" s="740"/>
      <c r="N8" s="740"/>
      <c r="O8" s="740"/>
      <c r="P8" s="707" t="s">
        <v>983</v>
      </c>
      <c r="Q8" s="707"/>
      <c r="R8" s="707"/>
      <c r="S8" s="707" t="s">
        <v>984</v>
      </c>
      <c r="T8" s="707"/>
      <c r="U8" s="707"/>
      <c r="V8" s="707" t="s">
        <v>985</v>
      </c>
      <c r="W8" s="707"/>
      <c r="X8" s="707"/>
      <c r="Y8" s="103"/>
      <c r="Z8" s="103"/>
    </row>
    <row r="9" spans="1:26" ht="61.5" customHeight="1" x14ac:dyDescent="0.25">
      <c r="A9" s="717"/>
      <c r="B9" s="717"/>
      <c r="C9" s="717"/>
      <c r="D9" s="673" t="s">
        <v>986</v>
      </c>
      <c r="E9" s="659" t="s">
        <v>987</v>
      </c>
      <c r="F9" s="659" t="s">
        <v>29</v>
      </c>
      <c r="G9" s="673" t="s">
        <v>986</v>
      </c>
      <c r="H9" s="659" t="s">
        <v>987</v>
      </c>
      <c r="I9" s="659" t="s">
        <v>29</v>
      </c>
      <c r="J9" s="673" t="s">
        <v>986</v>
      </c>
      <c r="K9" s="659" t="s">
        <v>987</v>
      </c>
      <c r="L9" s="659" t="s">
        <v>29</v>
      </c>
      <c r="M9" s="673" t="s">
        <v>326</v>
      </c>
      <c r="N9" s="659" t="s">
        <v>987</v>
      </c>
      <c r="O9" s="659" t="s">
        <v>29</v>
      </c>
      <c r="P9" s="678" t="s">
        <v>326</v>
      </c>
      <c r="Q9" s="659" t="s">
        <v>987</v>
      </c>
      <c r="R9" s="659" t="s">
        <v>29</v>
      </c>
      <c r="S9" s="678" t="s">
        <v>326</v>
      </c>
      <c r="T9" s="659" t="s">
        <v>987</v>
      </c>
      <c r="U9" s="659" t="s">
        <v>29</v>
      </c>
      <c r="V9" s="678" t="s">
        <v>326</v>
      </c>
      <c r="W9" s="659" t="s">
        <v>987</v>
      </c>
      <c r="X9" s="659" t="s">
        <v>29</v>
      </c>
      <c r="Y9" s="103"/>
      <c r="Z9" s="103"/>
    </row>
    <row r="10" spans="1:26" ht="18" customHeight="1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09">
        <v>17</v>
      </c>
      <c r="R10" s="109">
        <v>18</v>
      </c>
      <c r="S10" s="109">
        <v>19</v>
      </c>
      <c r="T10" s="109">
        <v>20</v>
      </c>
      <c r="U10" s="109">
        <v>21</v>
      </c>
      <c r="V10" s="109">
        <v>22</v>
      </c>
      <c r="W10" s="109">
        <v>23</v>
      </c>
      <c r="X10" s="109">
        <v>24</v>
      </c>
      <c r="Y10" s="110"/>
      <c r="Z10" s="110"/>
    </row>
    <row r="11" spans="1:26" ht="16.5" customHeight="1" x14ac:dyDescent="0.25">
      <c r="A11" s="239">
        <v>1</v>
      </c>
      <c r="B11" s="355" t="str">
        <f>'9'!B9</f>
        <v>JUMAPOLO</v>
      </c>
      <c r="C11" s="355" t="str">
        <f>'9'!B9</f>
        <v>JUMAPOLO</v>
      </c>
      <c r="D11" s="227">
        <v>549</v>
      </c>
      <c r="E11" s="227">
        <v>549</v>
      </c>
      <c r="F11" s="433">
        <f>E11/D11*100</f>
        <v>100</v>
      </c>
      <c r="G11" s="227">
        <v>608</v>
      </c>
      <c r="H11" s="227">
        <v>608</v>
      </c>
      <c r="I11" s="433">
        <f>H11/G11*100</f>
        <v>100</v>
      </c>
      <c r="J11" s="227">
        <v>360</v>
      </c>
      <c r="K11" s="227">
        <v>360</v>
      </c>
      <c r="L11" s="433">
        <f>K11/J11*100</f>
        <v>100</v>
      </c>
      <c r="M11" s="226">
        <v>4914</v>
      </c>
      <c r="N11" s="226">
        <v>1157</v>
      </c>
      <c r="O11" s="433">
        <f>N11/M11*100</f>
        <v>23.544973544973544</v>
      </c>
      <c r="P11" s="227">
        <v>35</v>
      </c>
      <c r="Q11" s="227">
        <v>35</v>
      </c>
      <c r="R11" s="433">
        <f>Q11/P11*100</f>
        <v>100</v>
      </c>
      <c r="S11" s="227">
        <v>6</v>
      </c>
      <c r="T11" s="227">
        <v>6</v>
      </c>
      <c r="U11" s="433">
        <f>T11/S11*100</f>
        <v>100</v>
      </c>
      <c r="V11" s="227">
        <v>1</v>
      </c>
      <c r="W11" s="227">
        <v>1</v>
      </c>
      <c r="X11" s="433">
        <f>W11/V11*100</f>
        <v>100</v>
      </c>
      <c r="Y11" s="103"/>
      <c r="Z11" s="103"/>
    </row>
    <row r="12" spans="1:26" ht="16.5" customHeight="1" x14ac:dyDescent="0.25">
      <c r="A12" s="226"/>
      <c r="B12" s="173"/>
      <c r="C12" s="173"/>
      <c r="D12" s="227"/>
      <c r="E12" s="227"/>
      <c r="F12" s="433"/>
      <c r="G12" s="227"/>
      <c r="H12" s="227"/>
      <c r="I12" s="433"/>
      <c r="J12" s="227"/>
      <c r="K12" s="227"/>
      <c r="L12" s="433"/>
      <c r="M12" s="226"/>
      <c r="N12" s="433"/>
      <c r="O12" s="433"/>
      <c r="P12" s="227"/>
      <c r="Q12" s="227"/>
      <c r="R12" s="433"/>
      <c r="S12" s="227"/>
      <c r="T12" s="227"/>
      <c r="U12" s="433"/>
      <c r="V12" s="227"/>
      <c r="W12" s="227"/>
      <c r="X12" s="433"/>
      <c r="Y12" s="103"/>
      <c r="Z12" s="103"/>
    </row>
    <row r="13" spans="1:26" ht="16.5" customHeight="1" x14ac:dyDescent="0.25">
      <c r="A13" s="769"/>
      <c r="B13" s="769"/>
      <c r="C13" s="769"/>
      <c r="D13" s="298">
        <f>SUM(D11:D12)</f>
        <v>549</v>
      </c>
      <c r="E13" s="298">
        <f>SUM(E11:E12)</f>
        <v>549</v>
      </c>
      <c r="F13" s="434">
        <f>E13/D13*100</f>
        <v>100</v>
      </c>
      <c r="G13" s="298">
        <f>SUM(G11:G12)</f>
        <v>608</v>
      </c>
      <c r="H13" s="298">
        <f>SUM(H11:H12)</f>
        <v>608</v>
      </c>
      <c r="I13" s="434">
        <f>H13/G13*100</f>
        <v>100</v>
      </c>
      <c r="J13" s="298">
        <f>SUM(J11:J12)</f>
        <v>360</v>
      </c>
      <c r="K13" s="298">
        <f>SUM(K11:K12)</f>
        <v>360</v>
      </c>
      <c r="L13" s="434">
        <f>K13/J13*100</f>
        <v>100</v>
      </c>
      <c r="M13" s="435">
        <f>SUM(M11:M12)</f>
        <v>4914</v>
      </c>
      <c r="N13" s="298">
        <f>SUM(N11:N12)</f>
        <v>1157</v>
      </c>
      <c r="O13" s="434">
        <f>N13/M13*100</f>
        <v>23.544973544973544</v>
      </c>
      <c r="P13" s="298">
        <f>SUM(P11:P12)</f>
        <v>35</v>
      </c>
      <c r="Q13" s="298">
        <f>SUM(Q11:Q12)</f>
        <v>35</v>
      </c>
      <c r="R13" s="434">
        <f>Q13/P13*100</f>
        <v>100</v>
      </c>
      <c r="S13" s="298">
        <f>SUM(S11:S12)</f>
        <v>6</v>
      </c>
      <c r="T13" s="298">
        <f>SUM(T11:T12)</f>
        <v>6</v>
      </c>
      <c r="U13" s="434">
        <f>T13/S13*100</f>
        <v>100</v>
      </c>
      <c r="V13" s="298">
        <f>SUM(V11:V12)</f>
        <v>1</v>
      </c>
      <c r="W13" s="298">
        <f>SUM(W11:W12)</f>
        <v>1</v>
      </c>
      <c r="X13" s="434">
        <f>W13/V13*100</f>
        <v>100</v>
      </c>
      <c r="Y13" s="103"/>
      <c r="Z13" s="103"/>
    </row>
    <row r="14" spans="1:26" ht="16.5" customHeight="1" x14ac:dyDescent="0.25">
      <c r="A14" s="226"/>
      <c r="B14" s="142"/>
      <c r="C14" s="142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6.5" customHeight="1" x14ac:dyDescent="0.25">
      <c r="B15" s="679" t="s">
        <v>1361</v>
      </c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6.5" customHeight="1" x14ac:dyDescent="0.25">
      <c r="A16" s="226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6.5" customHeight="1" x14ac:dyDescent="0.25">
      <c r="A17" s="226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6.5" customHeight="1" x14ac:dyDescent="0.25">
      <c r="A18" s="226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6.5" customHeight="1" x14ac:dyDescent="0.25">
      <c r="A19" s="226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6.5" customHeight="1" x14ac:dyDescent="0.25">
      <c r="A20" s="226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6.5" customHeight="1" x14ac:dyDescent="0.25">
      <c r="A21" s="226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6.5" customHeight="1" x14ac:dyDescent="0.25">
      <c r="A22" s="226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6.5" customHeight="1" x14ac:dyDescent="0.25">
      <c r="A23" s="226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6.5" customHeight="1" x14ac:dyDescent="0.25">
      <c r="A24" s="226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6.5" customHeight="1" x14ac:dyDescent="0.25">
      <c r="A25" s="226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6.5" customHeight="1" x14ac:dyDescent="0.25">
      <c r="A26" s="226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6.5" customHeight="1" x14ac:dyDescent="0.25">
      <c r="A27" s="226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6.5" customHeight="1" x14ac:dyDescent="0.25">
      <c r="A28" s="226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6.5" customHeight="1" x14ac:dyDescent="0.25">
      <c r="A29" s="226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6.5" customHeight="1" x14ac:dyDescent="0.25">
      <c r="A30" s="226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6.5" customHeight="1" x14ac:dyDescent="0.25">
      <c r="A31" s="226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6.5" customHeight="1" x14ac:dyDescent="0.25">
      <c r="A32" s="226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6.5" customHeight="1" x14ac:dyDescent="0.25">
      <c r="A33" s="294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36" t="s">
        <v>597</v>
      </c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42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21" t="s">
        <v>704</v>
      </c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414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spans="1:26" ht="15.75" customHeight="1" x14ac:dyDescent="0.2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spans="1:26" ht="15.75" customHeight="1" x14ac:dyDescent="0.2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4">
    <mergeCell ref="A13:C13"/>
    <mergeCell ref="A3:X3"/>
    <mergeCell ref="A7:A9"/>
    <mergeCell ref="B7:B9"/>
    <mergeCell ref="C7:C9"/>
    <mergeCell ref="D7:L7"/>
    <mergeCell ref="M7:O8"/>
    <mergeCell ref="P7:X7"/>
    <mergeCell ref="D8:F8"/>
    <mergeCell ref="G8:I8"/>
    <mergeCell ref="J8:L8"/>
    <mergeCell ref="P8:R8"/>
    <mergeCell ref="S8:U8"/>
    <mergeCell ref="V8:X8"/>
  </mergeCells>
  <printOptions horizontalCentered="1"/>
  <pageMargins left="1.19027777777778" right="0.9" top="1.1499999999999999" bottom="0.9" header="0.51180555555555496" footer="0.51180555555555496"/>
  <pageSetup paperSize="9" firstPageNumber="0" orientation="landscape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E18" sqref="E18"/>
    </sheetView>
  </sheetViews>
  <sheetFormatPr defaultColWidth="14.42578125" defaultRowHeight="15" x14ac:dyDescent="0.25"/>
  <cols>
    <col min="1" max="1" width="5.7109375" customWidth="1"/>
    <col min="2" max="2" width="17" customWidth="1"/>
    <col min="3" max="3" width="15.5703125" customWidth="1"/>
    <col min="4" max="4" width="15" customWidth="1"/>
    <col min="5" max="5" width="17.42578125" customWidth="1"/>
    <col min="6" max="6" width="15.85546875" customWidth="1"/>
    <col min="7" max="7" width="18.5703125" customWidth="1"/>
    <col min="8" max="8" width="19.7109375" customWidth="1"/>
    <col min="9" max="9" width="19.85546875" customWidth="1"/>
    <col min="10" max="10" width="13.42578125" customWidth="1"/>
    <col min="11" max="26" width="9.28515625" customWidth="1"/>
  </cols>
  <sheetData>
    <row r="1" spans="1:26" ht="15.75" x14ac:dyDescent="0.25">
      <c r="A1" s="102" t="s">
        <v>964</v>
      </c>
      <c r="B1" s="103"/>
      <c r="C1" s="103" t="s">
        <v>395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ht="15.75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965</v>
      </c>
      <c r="B3" s="705"/>
      <c r="C3" s="705"/>
      <c r="D3" s="705"/>
      <c r="E3" s="705"/>
      <c r="F3" s="705"/>
      <c r="G3" s="705"/>
      <c r="H3" s="705"/>
      <c r="I3" s="705"/>
      <c r="J3" s="7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/>
      <c r="F4" s="122" t="str">
        <f>'1'!$E$5</f>
        <v>KABUPATEN/KOTA</v>
      </c>
      <c r="G4" s="101" t="str">
        <f>'1'!$F$5</f>
        <v>KARANGANYAR</v>
      </c>
      <c r="H4" s="102"/>
      <c r="I4" s="102"/>
      <c r="J4" s="102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/>
      <c r="F5" s="122" t="str">
        <f>'1'!$E$6</f>
        <v>TAHUN</v>
      </c>
      <c r="G5" s="101">
        <f>'1'!$F$6</f>
        <v>2024</v>
      </c>
      <c r="H5" s="102"/>
      <c r="I5" s="102"/>
      <c r="J5" s="102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8" customHeight="1" x14ac:dyDescent="0.25">
      <c r="A7" s="717" t="s">
        <v>4</v>
      </c>
      <c r="B7" s="717" t="s">
        <v>324</v>
      </c>
      <c r="C7" s="717" t="s">
        <v>502</v>
      </c>
      <c r="D7" s="717" t="s">
        <v>966</v>
      </c>
      <c r="E7" s="717"/>
      <c r="F7" s="717"/>
      <c r="G7" s="717"/>
      <c r="H7" s="717"/>
      <c r="I7" s="717"/>
      <c r="J7" s="717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3.5" customHeight="1" x14ac:dyDescent="0.25">
      <c r="A8" s="717"/>
      <c r="B8" s="717"/>
      <c r="C8" s="717"/>
      <c r="D8" s="107" t="s">
        <v>967</v>
      </c>
      <c r="E8" s="107" t="s">
        <v>968</v>
      </c>
      <c r="F8" s="107" t="s">
        <v>444</v>
      </c>
      <c r="G8" s="107" t="s">
        <v>969</v>
      </c>
      <c r="H8" s="107" t="s">
        <v>970</v>
      </c>
      <c r="I8" s="107" t="s">
        <v>971</v>
      </c>
      <c r="J8" s="107" t="s">
        <v>972</v>
      </c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8" customHeight="1" x14ac:dyDescent="0.25">
      <c r="A9" s="109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109">
        <v>7</v>
      </c>
      <c r="H9" s="109">
        <v>8</v>
      </c>
      <c r="I9" s="109">
        <v>9</v>
      </c>
      <c r="J9" s="109">
        <v>10</v>
      </c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x14ac:dyDescent="0.25">
      <c r="A10" s="239">
        <v>1</v>
      </c>
      <c r="B10" s="226" t="str">
        <f>'9'!B9</f>
        <v>JUMAPOLO</v>
      </c>
      <c r="C10" s="226" t="str">
        <f>'9'!B9</f>
        <v>JUMAPOLO</v>
      </c>
      <c r="D10" s="283">
        <v>139</v>
      </c>
      <c r="E10" s="283">
        <v>132</v>
      </c>
      <c r="F10" s="283">
        <v>2685</v>
      </c>
      <c r="G10" s="424">
        <f>D10/E10</f>
        <v>1.053030303030303</v>
      </c>
      <c r="H10" s="283">
        <v>2685</v>
      </c>
      <c r="I10" s="283">
        <v>138</v>
      </c>
      <c r="J10" s="425">
        <f>I10/H10*100</f>
        <v>5.1396648044692741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197"/>
      <c r="B11" s="294"/>
      <c r="C11" s="426"/>
      <c r="D11" s="427"/>
      <c r="E11" s="427"/>
      <c r="F11" s="427"/>
      <c r="G11" s="428"/>
      <c r="H11" s="427"/>
      <c r="I11" s="427"/>
      <c r="J11" s="428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.75" x14ac:dyDescent="0.25">
      <c r="A12" s="429" t="s">
        <v>973</v>
      </c>
      <c r="B12" s="430"/>
      <c r="C12" s="431"/>
      <c r="D12" s="363">
        <f>SUM(D10:D11)</f>
        <v>139</v>
      </c>
      <c r="E12" s="363">
        <f>SUM(E10:E11)</f>
        <v>132</v>
      </c>
      <c r="F12" s="363">
        <f>SUM(F10:F11)</f>
        <v>2685</v>
      </c>
      <c r="G12" s="432">
        <f>D12/E12</f>
        <v>1.053030303030303</v>
      </c>
      <c r="H12" s="363">
        <f>SUM(H10:H11)</f>
        <v>2685</v>
      </c>
      <c r="I12" s="363">
        <f>SUM(I10:I11)</f>
        <v>138</v>
      </c>
      <c r="J12" s="267">
        <f>I12/H12*100</f>
        <v>5.1396648044692741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43"/>
      <c r="B13" s="373"/>
      <c r="C13" s="373"/>
      <c r="D13" s="103"/>
      <c r="E13" s="142"/>
      <c r="F13" s="142"/>
      <c r="G13" s="142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650" t="s">
        <v>1361</v>
      </c>
      <c r="B14" s="121"/>
      <c r="C14" s="121"/>
      <c r="D14" s="121"/>
      <c r="E14" s="121"/>
      <c r="F14" s="121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21" t="s">
        <v>974</v>
      </c>
      <c r="B15" s="121"/>
      <c r="C15" s="121"/>
      <c r="D15" s="121"/>
      <c r="E15" s="121"/>
      <c r="F15" s="121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/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5">
    <mergeCell ref="A3:J3"/>
    <mergeCell ref="A7:A8"/>
    <mergeCell ref="B7:B8"/>
    <mergeCell ref="C7:C8"/>
    <mergeCell ref="D7:J7"/>
  </mergeCells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M1000"/>
  <sheetViews>
    <sheetView zoomScaleNormal="100" workbookViewId="0">
      <selection activeCell="E16" sqref="E16"/>
    </sheetView>
  </sheetViews>
  <sheetFormatPr defaultColWidth="14.42578125" defaultRowHeight="15" x14ac:dyDescent="0.25"/>
  <cols>
    <col min="1" max="1" width="6.42578125" customWidth="1"/>
    <col min="2" max="2" width="15.7109375" customWidth="1"/>
    <col min="3" max="3" width="15.140625" customWidth="1"/>
    <col min="4" max="4" width="11.42578125" customWidth="1"/>
    <col min="5" max="5" width="19.42578125" customWidth="1"/>
    <col min="6" max="6" width="7.28515625" customWidth="1"/>
    <col min="7" max="7" width="21.140625" customWidth="1"/>
    <col min="8" max="8" width="8.7109375" customWidth="1"/>
    <col min="9" max="9" width="6.7109375" customWidth="1"/>
    <col min="10" max="12" width="7.42578125" customWidth="1"/>
    <col min="13" max="13" width="7.140625" customWidth="1"/>
    <col min="14" max="14" width="7.28515625" customWidth="1"/>
    <col min="15" max="15" width="7.7109375" customWidth="1"/>
    <col min="16" max="16" width="9.42578125" customWidth="1"/>
    <col min="17" max="18" width="7.85546875" customWidth="1"/>
    <col min="19" max="26" width="7.42578125" customWidth="1"/>
    <col min="27" max="33" width="8.7109375" customWidth="1"/>
    <col min="34" max="34" width="16.28515625" customWidth="1"/>
    <col min="35" max="35" width="15" customWidth="1"/>
    <col min="36" max="38" width="8.7109375" customWidth="1"/>
    <col min="39" max="39" width="9.28515625" customWidth="1"/>
  </cols>
  <sheetData>
    <row r="1" spans="1:39" ht="15.75" x14ac:dyDescent="0.25">
      <c r="A1" s="102" t="s">
        <v>988</v>
      </c>
      <c r="B1" s="103"/>
      <c r="C1" s="103" t="s">
        <v>395</v>
      </c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</row>
    <row r="2" spans="1:39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</row>
    <row r="3" spans="1:39" ht="15.75" x14ac:dyDescent="0.25">
      <c r="A3" s="705" t="s">
        <v>989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42"/>
    </row>
    <row r="4" spans="1:39" ht="15.75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22"/>
      <c r="K4" s="122" t="str">
        <f>'1'!$E$5</f>
        <v>KABUPATEN/KOTA</v>
      </c>
      <c r="L4" s="101" t="str">
        <f>'1'!$F$5</f>
        <v>KARANGANYAR</v>
      </c>
      <c r="M4" s="102"/>
      <c r="N4" s="101"/>
      <c r="O4" s="102"/>
      <c r="P4" s="102"/>
      <c r="Q4" s="102"/>
      <c r="R4" s="122"/>
      <c r="S4" s="122"/>
      <c r="T4" s="122"/>
      <c r="U4" s="122"/>
      <c r="V4" s="122"/>
      <c r="W4" s="122"/>
      <c r="X4" s="122"/>
      <c r="Y4" s="122"/>
      <c r="Z4" s="102"/>
      <c r="AA4" s="103"/>
      <c r="AB4" s="103"/>
      <c r="AC4" s="414"/>
      <c r="AD4" s="103"/>
      <c r="AE4" s="103"/>
      <c r="AF4" s="103"/>
      <c r="AG4" s="167"/>
      <c r="AH4" s="142"/>
      <c r="AI4" s="142"/>
      <c r="AJ4" s="142"/>
      <c r="AK4" s="142"/>
      <c r="AL4" s="142"/>
      <c r="AM4" s="103"/>
    </row>
    <row r="5" spans="1:39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22"/>
      <c r="K5" s="122" t="str">
        <f>'1'!$E$6</f>
        <v>TAHUN</v>
      </c>
      <c r="L5" s="101">
        <f>'1'!$F$6</f>
        <v>2024</v>
      </c>
      <c r="M5" s="102"/>
      <c r="N5" s="101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3"/>
      <c r="AB5" s="103"/>
      <c r="AC5" s="414"/>
      <c r="AD5" s="103"/>
      <c r="AE5" s="103"/>
      <c r="AF5" s="103"/>
      <c r="AG5" s="167"/>
      <c r="AH5" s="142"/>
      <c r="AI5" s="142"/>
      <c r="AJ5" s="142"/>
      <c r="AK5" s="142"/>
      <c r="AL5" s="142"/>
      <c r="AM5" s="103"/>
    </row>
    <row r="6" spans="1:39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</row>
    <row r="7" spans="1:39" ht="18" customHeight="1" x14ac:dyDescent="0.25">
      <c r="A7" s="708" t="s">
        <v>4</v>
      </c>
      <c r="B7" s="708" t="s">
        <v>324</v>
      </c>
      <c r="C7" s="708" t="s">
        <v>502</v>
      </c>
      <c r="D7" s="708" t="s">
        <v>990</v>
      </c>
      <c r="E7" s="708"/>
      <c r="F7" s="708"/>
      <c r="G7" s="708"/>
      <c r="H7" s="708"/>
      <c r="I7" s="708"/>
      <c r="J7" s="708"/>
      <c r="K7" s="708"/>
      <c r="L7" s="708"/>
      <c r="M7" s="708"/>
      <c r="N7" s="708"/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08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</row>
    <row r="8" spans="1:39" ht="46.5" customHeight="1" x14ac:dyDescent="0.25">
      <c r="A8" s="708"/>
      <c r="B8" s="708"/>
      <c r="C8" s="708"/>
      <c r="D8" s="740" t="s">
        <v>991</v>
      </c>
      <c r="E8" s="740" t="s">
        <v>992</v>
      </c>
      <c r="F8" s="707" t="s">
        <v>29</v>
      </c>
      <c r="G8" s="740" t="s">
        <v>993</v>
      </c>
      <c r="H8" s="707" t="s">
        <v>29</v>
      </c>
      <c r="I8" s="740" t="s">
        <v>994</v>
      </c>
      <c r="J8" s="740"/>
      <c r="K8" s="740"/>
      <c r="L8" s="708" t="s">
        <v>995</v>
      </c>
      <c r="M8" s="708"/>
      <c r="N8" s="708"/>
      <c r="O8" s="708"/>
      <c r="P8" s="708"/>
      <c r="Q8" s="708"/>
      <c r="R8" s="740" t="s">
        <v>996</v>
      </c>
      <c r="S8" s="740"/>
      <c r="T8" s="740"/>
      <c r="U8" s="740" t="s">
        <v>997</v>
      </c>
      <c r="V8" s="740"/>
      <c r="W8" s="740"/>
      <c r="X8" s="740"/>
      <c r="Y8" s="740"/>
      <c r="Z8" s="740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</row>
    <row r="9" spans="1:39" ht="33" customHeight="1" x14ac:dyDescent="0.25">
      <c r="A9" s="708"/>
      <c r="B9" s="708"/>
      <c r="C9" s="708"/>
      <c r="D9" s="708"/>
      <c r="E9" s="708"/>
      <c r="F9" s="708"/>
      <c r="G9" s="708"/>
      <c r="H9" s="708"/>
      <c r="I9" s="168" t="s">
        <v>8</v>
      </c>
      <c r="J9" s="168" t="s">
        <v>9</v>
      </c>
      <c r="K9" s="168" t="s">
        <v>10</v>
      </c>
      <c r="L9" s="168" t="s">
        <v>8</v>
      </c>
      <c r="M9" s="107" t="s">
        <v>998</v>
      </c>
      <c r="N9" s="168" t="s">
        <v>9</v>
      </c>
      <c r="O9" s="107" t="s">
        <v>998</v>
      </c>
      <c r="P9" s="403" t="s">
        <v>10</v>
      </c>
      <c r="Q9" s="107" t="s">
        <v>998</v>
      </c>
      <c r="R9" s="168" t="s">
        <v>8</v>
      </c>
      <c r="S9" s="168" t="s">
        <v>9</v>
      </c>
      <c r="T9" s="168" t="s">
        <v>10</v>
      </c>
      <c r="U9" s="168" t="s">
        <v>8</v>
      </c>
      <c r="V9" s="107" t="s">
        <v>998</v>
      </c>
      <c r="W9" s="168" t="s">
        <v>9</v>
      </c>
      <c r="X9" s="107" t="s">
        <v>998</v>
      </c>
      <c r="Y9" s="168" t="s">
        <v>10</v>
      </c>
      <c r="Z9" s="107" t="s">
        <v>998</v>
      </c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</row>
    <row r="10" spans="1:39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221">
        <v>8</v>
      </c>
      <c r="I10" s="221">
        <v>9</v>
      </c>
      <c r="J10" s="221">
        <v>10</v>
      </c>
      <c r="K10" s="221">
        <v>11</v>
      </c>
      <c r="L10" s="221">
        <v>12</v>
      </c>
      <c r="M10" s="221">
        <v>13</v>
      </c>
      <c r="N10" s="221">
        <v>14</v>
      </c>
      <c r="O10" s="221">
        <v>15</v>
      </c>
      <c r="P10" s="371">
        <v>16</v>
      </c>
      <c r="Q10" s="221">
        <v>17</v>
      </c>
      <c r="R10" s="221">
        <v>18</v>
      </c>
      <c r="S10" s="221">
        <v>19</v>
      </c>
      <c r="T10" s="221">
        <v>20</v>
      </c>
      <c r="U10" s="221">
        <v>21</v>
      </c>
      <c r="V10" s="221">
        <v>22</v>
      </c>
      <c r="W10" s="221">
        <v>23</v>
      </c>
      <c r="X10" s="221">
        <v>24</v>
      </c>
      <c r="Y10" s="221">
        <v>25</v>
      </c>
      <c r="Z10" s="221">
        <v>26</v>
      </c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</row>
    <row r="11" spans="1:39" x14ac:dyDescent="0.25">
      <c r="A11" s="111">
        <v>1</v>
      </c>
      <c r="B11" s="111" t="str">
        <f>'9'!B9</f>
        <v>JUMAPOLO</v>
      </c>
      <c r="C11" s="111" t="str">
        <f>'9'!B9</f>
        <v>JUMAPOLO</v>
      </c>
      <c r="D11" s="130">
        <v>33</v>
      </c>
      <c r="E11" s="130">
        <v>33</v>
      </c>
      <c r="F11" s="338">
        <f>E11/D11*100</f>
        <v>100</v>
      </c>
      <c r="G11" s="130">
        <v>33</v>
      </c>
      <c r="H11" s="115">
        <f>G11/D11*100</f>
        <v>100</v>
      </c>
      <c r="I11" s="151">
        <v>1631</v>
      </c>
      <c r="J11" s="151">
        <v>1570</v>
      </c>
      <c r="K11" s="151">
        <f>SUM(I11:J11)</f>
        <v>3201</v>
      </c>
      <c r="L11" s="151">
        <v>838</v>
      </c>
      <c r="M11" s="346">
        <f>L11/I11*100</f>
        <v>51.379521765787864</v>
      </c>
      <c r="N11" s="151">
        <v>776</v>
      </c>
      <c r="O11" s="346">
        <f>N11/J11*100</f>
        <v>49.426751592356688</v>
      </c>
      <c r="P11" s="151">
        <f>SUM(L11+N11)</f>
        <v>1614</v>
      </c>
      <c r="Q11" s="346">
        <f>P11/K11*100</f>
        <v>50.421743205248362</v>
      </c>
      <c r="R11" s="151">
        <v>74</v>
      </c>
      <c r="S11" s="151">
        <v>65</v>
      </c>
      <c r="T11" s="151">
        <f>SUM(R11:S11)</f>
        <v>139</v>
      </c>
      <c r="U11" s="151">
        <v>74</v>
      </c>
      <c r="V11" s="151">
        <f>U11/R11*100</f>
        <v>100</v>
      </c>
      <c r="W11" s="151">
        <v>65</v>
      </c>
      <c r="X11" s="151">
        <f>W11/S11*100</f>
        <v>100</v>
      </c>
      <c r="Y11" s="151">
        <f>SUM(U11,W11)</f>
        <v>139</v>
      </c>
      <c r="Z11" s="151">
        <f>Y11/T11*100</f>
        <v>100</v>
      </c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</row>
    <row r="12" spans="1:39" x14ac:dyDescent="0.25">
      <c r="A12" s="117"/>
      <c r="B12" s="111"/>
      <c r="C12" s="111"/>
      <c r="D12" s="130"/>
      <c r="E12" s="130"/>
      <c r="F12" s="115"/>
      <c r="G12" s="130"/>
      <c r="H12" s="115"/>
      <c r="I12" s="130"/>
      <c r="J12" s="130"/>
      <c r="K12" s="130"/>
      <c r="L12" s="130"/>
      <c r="M12" s="115"/>
      <c r="N12" s="130"/>
      <c r="O12" s="115"/>
      <c r="P12" s="130"/>
      <c r="Q12" s="115"/>
      <c r="R12" s="130"/>
      <c r="S12" s="130"/>
      <c r="T12" s="130"/>
      <c r="U12" s="130"/>
      <c r="V12" s="115"/>
      <c r="W12" s="130"/>
      <c r="X12" s="115"/>
      <c r="Y12" s="130"/>
      <c r="Z12" s="115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</row>
    <row r="13" spans="1:39" ht="15.75" x14ac:dyDescent="0.25">
      <c r="A13" s="116" t="s">
        <v>973</v>
      </c>
      <c r="B13" s="106"/>
      <c r="C13" s="106"/>
      <c r="D13" s="134">
        <f>SUM(D11:D12)</f>
        <v>33</v>
      </c>
      <c r="E13" s="134">
        <f>SUM(E11:E12)</f>
        <v>33</v>
      </c>
      <c r="F13" s="119">
        <f>E13/D13*100</f>
        <v>100</v>
      </c>
      <c r="G13" s="134">
        <f>SUM(G11:G12)</f>
        <v>33</v>
      </c>
      <c r="H13" s="119">
        <f>G13/D13*100</f>
        <v>100</v>
      </c>
      <c r="I13" s="107">
        <f t="shared" ref="I13:Z13" si="0">I11</f>
        <v>1631</v>
      </c>
      <c r="J13" s="107">
        <f t="shared" si="0"/>
        <v>1570</v>
      </c>
      <c r="K13" s="107">
        <f t="shared" si="0"/>
        <v>3201</v>
      </c>
      <c r="L13" s="107">
        <f t="shared" si="0"/>
        <v>838</v>
      </c>
      <c r="M13" s="347">
        <f t="shared" si="0"/>
        <v>51.379521765787864</v>
      </c>
      <c r="N13" s="107">
        <f t="shared" si="0"/>
        <v>776</v>
      </c>
      <c r="O13" s="347">
        <f t="shared" si="0"/>
        <v>49.426751592356688</v>
      </c>
      <c r="P13" s="107">
        <f t="shared" si="0"/>
        <v>1614</v>
      </c>
      <c r="Q13" s="347">
        <f t="shared" si="0"/>
        <v>50.421743205248362</v>
      </c>
      <c r="R13" s="107">
        <f t="shared" si="0"/>
        <v>74</v>
      </c>
      <c r="S13" s="107">
        <f t="shared" si="0"/>
        <v>65</v>
      </c>
      <c r="T13" s="107">
        <f t="shared" si="0"/>
        <v>139</v>
      </c>
      <c r="U13" s="107">
        <f t="shared" si="0"/>
        <v>74</v>
      </c>
      <c r="V13" s="107">
        <f t="shared" si="0"/>
        <v>100</v>
      </c>
      <c r="W13" s="107">
        <f t="shared" si="0"/>
        <v>65</v>
      </c>
      <c r="X13" s="107">
        <f t="shared" si="0"/>
        <v>100</v>
      </c>
      <c r="Y13" s="107">
        <f t="shared" si="0"/>
        <v>139</v>
      </c>
      <c r="Z13" s="107">
        <f t="shared" si="0"/>
        <v>100</v>
      </c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</row>
    <row r="14" spans="1:39" x14ac:dyDescent="0.25">
      <c r="A14" s="103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42"/>
      <c r="N14" s="142"/>
      <c r="O14" s="142"/>
      <c r="P14" s="142"/>
      <c r="Q14" s="142"/>
      <c r="R14" s="142"/>
      <c r="S14" s="142"/>
      <c r="T14" s="142"/>
      <c r="U14" s="142"/>
      <c r="V14" s="142"/>
      <c r="W14" s="142"/>
      <c r="X14" s="142"/>
      <c r="Y14" s="142"/>
      <c r="Z14" s="142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</row>
    <row r="15" spans="1:39" x14ac:dyDescent="0.25">
      <c r="A15" s="650" t="s">
        <v>1361</v>
      </c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</row>
    <row r="16" spans="1:39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</row>
    <row r="17" spans="1:39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</row>
    <row r="18" spans="1:39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</row>
    <row r="19" spans="1:39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</row>
    <row r="20" spans="1:39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</row>
    <row r="21" spans="1:39" ht="15.7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</row>
    <row r="22" spans="1:39" ht="15.7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</row>
    <row r="23" spans="1:39" ht="15.7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</row>
    <row r="24" spans="1:39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</row>
    <row r="25" spans="1:39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</row>
    <row r="26" spans="1:39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</row>
    <row r="27" spans="1:39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</row>
    <row r="28" spans="1:39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</row>
    <row r="29" spans="1:39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</row>
    <row r="30" spans="1:39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</row>
    <row r="31" spans="1:39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</row>
    <row r="32" spans="1:39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</row>
    <row r="33" spans="1:39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</row>
    <row r="34" spans="1:39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42"/>
      <c r="AB34" s="142"/>
      <c r="AC34" s="142"/>
      <c r="AD34" s="103"/>
      <c r="AE34" s="103"/>
      <c r="AF34" s="103"/>
      <c r="AG34" s="103"/>
      <c r="AH34" s="103"/>
      <c r="AI34" s="103"/>
      <c r="AJ34" s="144"/>
      <c r="AK34" s="144"/>
      <c r="AL34" s="103"/>
      <c r="AM34" s="103"/>
    </row>
    <row r="35" spans="1:39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</row>
    <row r="36" spans="1:39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</row>
    <row r="37" spans="1:39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</row>
    <row r="38" spans="1:39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</row>
    <row r="39" spans="1:39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</row>
    <row r="40" spans="1:39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</row>
    <row r="41" spans="1:39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</row>
    <row r="42" spans="1:39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</row>
    <row r="43" spans="1:39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</row>
    <row r="44" spans="1:39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</row>
    <row r="45" spans="1:39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</row>
    <row r="46" spans="1:39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</row>
    <row r="47" spans="1:39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</row>
    <row r="48" spans="1:39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</row>
    <row r="49" spans="1:39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</row>
    <row r="50" spans="1:39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</row>
    <row r="51" spans="1:39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</row>
    <row r="52" spans="1:39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</row>
    <row r="53" spans="1:39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</row>
    <row r="54" spans="1:39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</row>
    <row r="55" spans="1:39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</row>
    <row r="56" spans="1:39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</row>
    <row r="57" spans="1:39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</row>
    <row r="58" spans="1:39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</row>
    <row r="59" spans="1:39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</row>
    <row r="60" spans="1:39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</row>
    <row r="61" spans="1:39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</row>
    <row r="62" spans="1:39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</row>
    <row r="63" spans="1:39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</row>
    <row r="64" spans="1:39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</row>
    <row r="65" spans="1:39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</row>
    <row r="66" spans="1:39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</row>
    <row r="67" spans="1:39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</row>
    <row r="68" spans="1:39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</row>
    <row r="69" spans="1:39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</row>
    <row r="70" spans="1:39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</row>
    <row r="71" spans="1:39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</row>
    <row r="72" spans="1:39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</row>
    <row r="73" spans="1:39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</row>
    <row r="74" spans="1:39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</row>
    <row r="75" spans="1:39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</row>
    <row r="76" spans="1:39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</row>
    <row r="77" spans="1:39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</row>
    <row r="78" spans="1:39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</row>
    <row r="79" spans="1:39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</row>
    <row r="80" spans="1:39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</row>
    <row r="81" spans="1:39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</row>
    <row r="82" spans="1:39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</row>
    <row r="83" spans="1:39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</row>
    <row r="84" spans="1:39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</row>
    <row r="85" spans="1:39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</row>
    <row r="86" spans="1:39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</row>
    <row r="87" spans="1:39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</row>
    <row r="88" spans="1:39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</row>
    <row r="89" spans="1:39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</row>
    <row r="90" spans="1:39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</row>
    <row r="91" spans="1:39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</row>
    <row r="92" spans="1:39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</row>
    <row r="93" spans="1:39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</row>
    <row r="94" spans="1:39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</row>
    <row r="95" spans="1:39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</row>
    <row r="96" spans="1:39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</row>
    <row r="97" spans="1:39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</row>
    <row r="98" spans="1:39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</row>
    <row r="99" spans="1:39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</row>
    <row r="100" spans="1:39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</row>
    <row r="101" spans="1:39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</row>
    <row r="102" spans="1:39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</row>
    <row r="103" spans="1:39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</row>
    <row r="104" spans="1:39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</row>
    <row r="105" spans="1:39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</row>
    <row r="106" spans="1:39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</row>
    <row r="107" spans="1:39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</row>
    <row r="108" spans="1:39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</row>
    <row r="109" spans="1:39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</row>
    <row r="110" spans="1:39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</row>
    <row r="111" spans="1:39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</row>
    <row r="112" spans="1:39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</row>
    <row r="113" spans="1:39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</row>
    <row r="114" spans="1:39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</row>
    <row r="115" spans="1:39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</row>
    <row r="116" spans="1:39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</row>
    <row r="117" spans="1:39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</row>
    <row r="118" spans="1:39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</row>
    <row r="119" spans="1:39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</row>
    <row r="120" spans="1:39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</row>
    <row r="121" spans="1:39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</row>
    <row r="122" spans="1:39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</row>
    <row r="123" spans="1:39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</row>
    <row r="124" spans="1:39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</row>
    <row r="125" spans="1:39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</row>
    <row r="126" spans="1:39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</row>
    <row r="127" spans="1:39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</row>
    <row r="128" spans="1:39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</row>
    <row r="129" spans="1:39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</row>
    <row r="130" spans="1:39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</row>
    <row r="131" spans="1:39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</row>
    <row r="132" spans="1:39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</row>
    <row r="133" spans="1:39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</row>
    <row r="134" spans="1:39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</row>
    <row r="135" spans="1:39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</row>
    <row r="136" spans="1:39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</row>
    <row r="137" spans="1:39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</row>
    <row r="138" spans="1:39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</row>
    <row r="139" spans="1:39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</row>
    <row r="140" spans="1:39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</row>
    <row r="141" spans="1:39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</row>
    <row r="142" spans="1:39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</row>
    <row r="143" spans="1:39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</row>
    <row r="144" spans="1:39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</row>
    <row r="145" spans="1:39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</row>
    <row r="146" spans="1:39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</row>
    <row r="147" spans="1:39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</row>
    <row r="148" spans="1:39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</row>
    <row r="149" spans="1:39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</row>
    <row r="150" spans="1:39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</row>
    <row r="151" spans="1:39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</row>
    <row r="152" spans="1:39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</row>
    <row r="153" spans="1:39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</row>
    <row r="154" spans="1:39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</row>
    <row r="155" spans="1:39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</row>
    <row r="156" spans="1:39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</row>
    <row r="157" spans="1:39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</row>
    <row r="158" spans="1:39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</row>
    <row r="159" spans="1:39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</row>
    <row r="160" spans="1:39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</row>
    <row r="161" spans="1:39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</row>
    <row r="162" spans="1:39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</row>
    <row r="163" spans="1:39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</row>
    <row r="164" spans="1:39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</row>
    <row r="165" spans="1:39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</row>
    <row r="166" spans="1:39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</row>
    <row r="167" spans="1:39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</row>
    <row r="168" spans="1:39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</row>
    <row r="169" spans="1:39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</row>
    <row r="170" spans="1:39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</row>
    <row r="171" spans="1:39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</row>
    <row r="172" spans="1:39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</row>
    <row r="173" spans="1:39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</row>
    <row r="174" spans="1:39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</row>
    <row r="175" spans="1:39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</row>
    <row r="176" spans="1:39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</row>
    <row r="177" spans="1:39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</row>
    <row r="178" spans="1:39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</row>
    <row r="179" spans="1:39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</row>
    <row r="180" spans="1:39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</row>
    <row r="181" spans="1:39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</row>
    <row r="182" spans="1:39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</row>
    <row r="183" spans="1:39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</row>
    <row r="184" spans="1:39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</row>
    <row r="185" spans="1:39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</row>
    <row r="186" spans="1:39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</row>
    <row r="187" spans="1:39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</row>
    <row r="188" spans="1:39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</row>
    <row r="189" spans="1:39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</row>
    <row r="190" spans="1:39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</row>
    <row r="191" spans="1:39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</row>
    <row r="192" spans="1:39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</row>
    <row r="193" spans="1:39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</row>
    <row r="194" spans="1:39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</row>
    <row r="195" spans="1:39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</row>
    <row r="196" spans="1:39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</row>
    <row r="197" spans="1:39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</row>
    <row r="198" spans="1:39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</row>
    <row r="199" spans="1:39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</row>
    <row r="200" spans="1:39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</row>
    <row r="201" spans="1:39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</row>
    <row r="202" spans="1:39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</row>
    <row r="203" spans="1:39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</row>
    <row r="204" spans="1:39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</row>
    <row r="205" spans="1:39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</row>
    <row r="206" spans="1:39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</row>
    <row r="207" spans="1:39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</row>
    <row r="208" spans="1:39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</row>
    <row r="209" spans="1:39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</row>
    <row r="210" spans="1:39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</row>
    <row r="211" spans="1:39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</row>
    <row r="212" spans="1:39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</row>
    <row r="213" spans="1:39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</row>
    <row r="214" spans="1:39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</row>
    <row r="215" spans="1:39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</row>
    <row r="216" spans="1:39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</row>
    <row r="217" spans="1:39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</row>
    <row r="218" spans="1:39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</row>
    <row r="219" spans="1:39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</row>
    <row r="220" spans="1:39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</row>
    <row r="221" spans="1:39" ht="15.75" customHeight="1" x14ac:dyDescent="0.25"/>
    <row r="222" spans="1:39" ht="15.75" customHeight="1" x14ac:dyDescent="0.25"/>
    <row r="223" spans="1:39" ht="15.75" customHeight="1" x14ac:dyDescent="0.25"/>
    <row r="224" spans="1:39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3:Z3"/>
    <mergeCell ref="A7:A9"/>
    <mergeCell ref="B7:B9"/>
    <mergeCell ref="C7:C9"/>
    <mergeCell ref="D7:Z7"/>
    <mergeCell ref="D8:D9"/>
    <mergeCell ref="E8:E9"/>
    <mergeCell ref="F8:F9"/>
    <mergeCell ref="G8:G9"/>
    <mergeCell ref="H8:H9"/>
    <mergeCell ref="I8:K8"/>
    <mergeCell ref="L8:Q8"/>
    <mergeCell ref="R8:T8"/>
    <mergeCell ref="U8:Z8"/>
  </mergeCells>
  <printOptions horizontalCentered="1"/>
  <pageMargins left="0.72013888888888899" right="0.75972222222222197" top="1.1499999999999999" bottom="0.9" header="0.51180555555555496" footer="0.51180555555555496"/>
  <pageSetup paperSize="9" firstPageNumber="0" orientation="landscape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E30" sqref="E30"/>
    </sheetView>
  </sheetViews>
  <sheetFormatPr defaultColWidth="14.42578125" defaultRowHeight="15" x14ac:dyDescent="0.25"/>
  <cols>
    <col min="1" max="1" width="5.7109375" customWidth="1"/>
    <col min="2" max="2" width="16.7109375" customWidth="1"/>
    <col min="3" max="3" width="20" customWidth="1"/>
    <col min="4" max="4" width="11.7109375" customWidth="1"/>
    <col min="5" max="5" width="13.28515625" customWidth="1"/>
    <col min="6" max="6" width="13.42578125" customWidth="1"/>
    <col min="7" max="7" width="11.42578125" customWidth="1"/>
    <col min="8" max="8" width="10.140625" customWidth="1"/>
    <col min="9" max="9" width="10.7109375" customWidth="1"/>
    <col min="10" max="10" width="9.5703125" customWidth="1"/>
    <col min="11" max="11" width="12" customWidth="1"/>
    <col min="12" max="12" width="9.140625" customWidth="1"/>
    <col min="13" max="13" width="9.85546875" customWidth="1"/>
    <col min="14" max="14" width="9.5703125" customWidth="1"/>
    <col min="15" max="15" width="10.85546875" customWidth="1"/>
    <col min="16" max="16" width="10.140625" customWidth="1"/>
    <col min="17" max="17" width="9.85546875" customWidth="1"/>
    <col min="18" max="18" width="8.7109375" customWidth="1"/>
    <col min="19" max="26" width="9.28515625" customWidth="1"/>
  </cols>
  <sheetData>
    <row r="1" spans="1:26" ht="15.75" x14ac:dyDescent="0.25">
      <c r="A1" s="101" t="s">
        <v>999</v>
      </c>
      <c r="B1" s="167"/>
      <c r="C1" s="171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1000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22"/>
      <c r="C4" s="102"/>
      <c r="D4" s="102"/>
      <c r="E4" s="102"/>
      <c r="F4" s="102"/>
      <c r="G4" s="102"/>
      <c r="H4" s="122" t="str">
        <f>'1'!$E$5</f>
        <v>KABUPATEN/KOTA</v>
      </c>
      <c r="I4" s="101" t="str">
        <f>'1'!$F$5</f>
        <v>KARANGANYAR</v>
      </c>
      <c r="J4" s="105"/>
      <c r="K4" s="105"/>
      <c r="L4" s="105"/>
      <c r="M4" s="102"/>
      <c r="N4" s="122"/>
      <c r="O4" s="101"/>
      <c r="P4" s="105"/>
      <c r="Q4" s="105"/>
      <c r="R4" s="105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22"/>
      <c r="C5" s="122"/>
      <c r="D5" s="102"/>
      <c r="E5" s="102"/>
      <c r="F5" s="102"/>
      <c r="G5" s="102"/>
      <c r="H5" s="122" t="str">
        <f>'1'!$E$6</f>
        <v>TAHUN</v>
      </c>
      <c r="I5" s="101">
        <f>'1'!$F$6</f>
        <v>2024</v>
      </c>
      <c r="J5" s="105"/>
      <c r="K5" s="105"/>
      <c r="L5" s="105"/>
      <c r="M5" s="102"/>
      <c r="N5" s="122"/>
      <c r="O5" s="101"/>
      <c r="P5" s="105"/>
      <c r="Q5" s="105"/>
      <c r="R5" s="105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23"/>
      <c r="E6" s="123"/>
      <c r="F6" s="12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70" t="s">
        <v>4</v>
      </c>
      <c r="B7" s="770" t="s">
        <v>502</v>
      </c>
      <c r="C7" s="770" t="str">
        <f>'12'!C7</f>
        <v>DESA</v>
      </c>
      <c r="D7" s="768" t="s">
        <v>1001</v>
      </c>
      <c r="E7" s="768"/>
      <c r="F7" s="768"/>
      <c r="G7" s="768"/>
      <c r="H7" s="768"/>
      <c r="I7" s="768"/>
      <c r="J7" s="768"/>
      <c r="K7" s="768"/>
      <c r="L7" s="768"/>
      <c r="M7" s="768"/>
      <c r="N7" s="768"/>
      <c r="O7" s="768"/>
      <c r="P7" s="768"/>
      <c r="Q7" s="768"/>
      <c r="R7" s="768"/>
      <c r="S7" s="103"/>
      <c r="T7" s="103"/>
      <c r="U7" s="103"/>
      <c r="V7" s="103"/>
      <c r="W7" s="103"/>
      <c r="X7" s="103"/>
      <c r="Y7" s="103"/>
      <c r="Z7" s="103"/>
    </row>
    <row r="8" spans="1:26" ht="21.75" customHeight="1" x14ac:dyDescent="0.25">
      <c r="A8" s="770"/>
      <c r="B8" s="770"/>
      <c r="C8" s="770"/>
      <c r="D8" s="743" t="s">
        <v>326</v>
      </c>
      <c r="E8" s="743"/>
      <c r="F8" s="743"/>
      <c r="G8" s="771" t="s">
        <v>1002</v>
      </c>
      <c r="H8" s="771"/>
      <c r="I8" s="771"/>
      <c r="J8" s="771"/>
      <c r="K8" s="771"/>
      <c r="L8" s="771"/>
      <c r="M8" s="743" t="s">
        <v>1003</v>
      </c>
      <c r="N8" s="743"/>
      <c r="O8" s="743"/>
      <c r="P8" s="743"/>
      <c r="Q8" s="743"/>
      <c r="R8" s="743"/>
      <c r="S8" s="103"/>
      <c r="T8" s="103"/>
      <c r="U8" s="103"/>
      <c r="V8" s="103"/>
      <c r="W8" s="103"/>
      <c r="X8" s="103"/>
      <c r="Y8" s="103"/>
      <c r="Z8" s="103"/>
    </row>
    <row r="9" spans="1:26" ht="33.75" customHeight="1" x14ac:dyDescent="0.25">
      <c r="A9" s="770"/>
      <c r="B9" s="770"/>
      <c r="C9" s="770"/>
      <c r="D9" s="743"/>
      <c r="E9" s="743"/>
      <c r="F9" s="743"/>
      <c r="G9" s="748" t="s">
        <v>697</v>
      </c>
      <c r="H9" s="748"/>
      <c r="I9" s="748" t="s">
        <v>698</v>
      </c>
      <c r="J9" s="748"/>
      <c r="K9" s="748" t="s">
        <v>699</v>
      </c>
      <c r="L9" s="748"/>
      <c r="M9" s="748" t="s">
        <v>697</v>
      </c>
      <c r="N9" s="748"/>
      <c r="O9" s="748" t="s">
        <v>698</v>
      </c>
      <c r="P9" s="748"/>
      <c r="Q9" s="748" t="s">
        <v>699</v>
      </c>
      <c r="R9" s="748"/>
      <c r="S9" s="103"/>
      <c r="T9" s="103"/>
      <c r="U9" s="103"/>
      <c r="V9" s="103"/>
      <c r="W9" s="103"/>
      <c r="X9" s="103"/>
      <c r="Y9" s="103"/>
      <c r="Z9" s="103"/>
    </row>
    <row r="10" spans="1:26" ht="48" customHeight="1" x14ac:dyDescent="0.25">
      <c r="A10" s="770"/>
      <c r="B10" s="770"/>
      <c r="C10" s="770"/>
      <c r="D10" s="678" t="s">
        <v>697</v>
      </c>
      <c r="E10" s="678" t="s">
        <v>698</v>
      </c>
      <c r="F10" s="673" t="s">
        <v>699</v>
      </c>
      <c r="G10" s="658" t="s">
        <v>326</v>
      </c>
      <c r="H10" s="658" t="s">
        <v>29</v>
      </c>
      <c r="I10" s="658" t="s">
        <v>326</v>
      </c>
      <c r="J10" s="658" t="s">
        <v>29</v>
      </c>
      <c r="K10" s="658" t="s">
        <v>326</v>
      </c>
      <c r="L10" s="658" t="s">
        <v>29</v>
      </c>
      <c r="M10" s="658" t="s">
        <v>326</v>
      </c>
      <c r="N10" s="658" t="s">
        <v>29</v>
      </c>
      <c r="O10" s="658" t="s">
        <v>326</v>
      </c>
      <c r="P10" s="658" t="s">
        <v>29</v>
      </c>
      <c r="Q10" s="658" t="s">
        <v>326</v>
      </c>
      <c r="R10" s="658" t="s">
        <v>29</v>
      </c>
      <c r="S10" s="103"/>
      <c r="T10" s="103"/>
      <c r="U10" s="103"/>
      <c r="V10" s="103"/>
      <c r="W10" s="103"/>
      <c r="X10" s="103"/>
      <c r="Y10" s="103"/>
      <c r="Z10" s="103"/>
    </row>
    <row r="11" spans="1:26" ht="18.75" customHeight="1" x14ac:dyDescent="0.25">
      <c r="A11" s="109">
        <v>1</v>
      </c>
      <c r="B11" s="251">
        <v>2</v>
      </c>
      <c r="C11" s="109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221">
        <v>13</v>
      </c>
      <c r="N11" s="221">
        <v>14</v>
      </c>
      <c r="O11" s="221">
        <v>15</v>
      </c>
      <c r="P11" s="221">
        <v>16</v>
      </c>
      <c r="Q11" s="221">
        <v>17</v>
      </c>
      <c r="R11" s="221">
        <v>18</v>
      </c>
      <c r="S11" s="110"/>
      <c r="T11" s="110"/>
      <c r="U11" s="110"/>
      <c r="V11" s="110"/>
      <c r="W11" s="110"/>
      <c r="X11" s="110"/>
      <c r="Y11" s="110"/>
      <c r="Z11" s="110"/>
    </row>
    <row r="12" spans="1:26" ht="15.75" x14ac:dyDescent="0.25">
      <c r="A12" s="111">
        <v>1</v>
      </c>
      <c r="B12" s="362" t="str">
        <f>'9'!B9</f>
        <v>JUMAPOLO</v>
      </c>
      <c r="C12" s="150" t="str">
        <f>'29'!C11</f>
        <v>PASEBAN</v>
      </c>
      <c r="D12" s="436">
        <v>830</v>
      </c>
      <c r="E12" s="436">
        <v>755</v>
      </c>
      <c r="F12" s="436">
        <f t="shared" ref="F12:F23" si="0">D12+E12</f>
        <v>1585</v>
      </c>
      <c r="G12" s="158">
        <v>830</v>
      </c>
      <c r="H12" s="157">
        <f t="shared" ref="H12:H23" si="1">G12/F12*100</f>
        <v>52.365930599369079</v>
      </c>
      <c r="I12" s="436">
        <v>755</v>
      </c>
      <c r="J12" s="157">
        <f t="shared" ref="J12:J23" si="2">I12/F12*100</f>
        <v>47.634069400630914</v>
      </c>
      <c r="K12" s="158">
        <f t="shared" ref="K12:K24" si="3">SUM(G12+I12)</f>
        <v>1585</v>
      </c>
      <c r="L12" s="157">
        <f t="shared" ref="L12:L24" si="4">K12/F12*100</f>
        <v>100</v>
      </c>
      <c r="M12" s="436">
        <v>830</v>
      </c>
      <c r="N12" s="437">
        <f>M12/G12*100</f>
        <v>100</v>
      </c>
      <c r="O12" s="436">
        <v>755</v>
      </c>
      <c r="P12" s="437">
        <f>O12/I12*100</f>
        <v>100</v>
      </c>
      <c r="Q12" s="436">
        <f t="shared" ref="Q12:Q23" si="5">SUM(M12,O12)</f>
        <v>1585</v>
      </c>
      <c r="R12" s="437">
        <f>Q12/K12*100</f>
        <v>100</v>
      </c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2</v>
      </c>
      <c r="B13" s="362"/>
      <c r="C13" s="150" t="str">
        <f>'29'!C12</f>
        <v>LEMAHBANG</v>
      </c>
      <c r="D13" s="436">
        <v>940</v>
      </c>
      <c r="E13" s="436">
        <v>930</v>
      </c>
      <c r="F13" s="436">
        <f t="shared" si="0"/>
        <v>1870</v>
      </c>
      <c r="G13" s="158">
        <v>940</v>
      </c>
      <c r="H13" s="157">
        <f t="shared" si="1"/>
        <v>50.267379679144383</v>
      </c>
      <c r="I13" s="436">
        <v>930</v>
      </c>
      <c r="J13" s="157">
        <f t="shared" si="2"/>
        <v>49.732620320855617</v>
      </c>
      <c r="K13" s="158">
        <f t="shared" si="3"/>
        <v>1870</v>
      </c>
      <c r="L13" s="157">
        <f t="shared" si="4"/>
        <v>100</v>
      </c>
      <c r="M13" s="436">
        <v>940</v>
      </c>
      <c r="N13" s="437">
        <f>M13/G13*100</f>
        <v>100</v>
      </c>
      <c r="O13" s="436">
        <v>930</v>
      </c>
      <c r="P13" s="437">
        <f>O13/I13*100</f>
        <v>100</v>
      </c>
      <c r="Q13" s="436">
        <f t="shared" si="5"/>
        <v>1870</v>
      </c>
      <c r="R13" s="437">
        <f>Q13/K13*100</f>
        <v>100</v>
      </c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3</v>
      </c>
      <c r="B14" s="362"/>
      <c r="C14" s="150" t="str">
        <f>'29'!C13</f>
        <v>KARANGBANGUN</v>
      </c>
      <c r="D14" s="436">
        <v>1150</v>
      </c>
      <c r="E14" s="436">
        <v>1150</v>
      </c>
      <c r="F14" s="436">
        <f t="shared" si="0"/>
        <v>2300</v>
      </c>
      <c r="G14" s="436">
        <v>1150</v>
      </c>
      <c r="H14" s="157">
        <f t="shared" si="1"/>
        <v>50</v>
      </c>
      <c r="I14" s="158">
        <v>1150</v>
      </c>
      <c r="J14" s="157">
        <f t="shared" si="2"/>
        <v>50</v>
      </c>
      <c r="K14" s="158">
        <f t="shared" si="3"/>
        <v>2300</v>
      </c>
      <c r="L14" s="157">
        <f t="shared" si="4"/>
        <v>100</v>
      </c>
      <c r="M14" s="158">
        <v>1150</v>
      </c>
      <c r="N14" s="151" t="s">
        <v>1004</v>
      </c>
      <c r="O14" s="158">
        <v>1150</v>
      </c>
      <c r="P14" s="151" t="s">
        <v>1004</v>
      </c>
      <c r="Q14" s="436">
        <f t="shared" si="5"/>
        <v>2300</v>
      </c>
      <c r="R14" s="151" t="s">
        <v>1004</v>
      </c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4</v>
      </c>
      <c r="B15" s="362"/>
      <c r="C15" s="150" t="str">
        <f>'29'!C14</f>
        <v>PLOSO</v>
      </c>
      <c r="D15" s="436">
        <v>1330</v>
      </c>
      <c r="E15" s="436">
        <v>1320</v>
      </c>
      <c r="F15" s="436">
        <f t="shared" si="0"/>
        <v>2650</v>
      </c>
      <c r="G15" s="436">
        <v>1330</v>
      </c>
      <c r="H15" s="157">
        <f t="shared" si="1"/>
        <v>50.188679245283019</v>
      </c>
      <c r="I15" s="158">
        <v>1320</v>
      </c>
      <c r="J15" s="157">
        <f t="shared" si="2"/>
        <v>49.811320754716981</v>
      </c>
      <c r="K15" s="158">
        <f t="shared" si="3"/>
        <v>2650</v>
      </c>
      <c r="L15" s="157">
        <f t="shared" si="4"/>
        <v>100</v>
      </c>
      <c r="M15" s="436">
        <v>1330</v>
      </c>
      <c r="N15" s="437">
        <f>M15/G15*100</f>
        <v>100</v>
      </c>
      <c r="O15" s="436">
        <v>1320</v>
      </c>
      <c r="P15" s="437">
        <f>O15/I15*100</f>
        <v>100</v>
      </c>
      <c r="Q15" s="436">
        <f t="shared" si="5"/>
        <v>2650</v>
      </c>
      <c r="R15" s="437">
        <f>Q15/K15*100</f>
        <v>100</v>
      </c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5</v>
      </c>
      <c r="B16" s="362"/>
      <c r="C16" s="150" t="str">
        <f>'29'!C15</f>
        <v>GIRIWONDO</v>
      </c>
      <c r="D16" s="436">
        <v>820</v>
      </c>
      <c r="E16" s="436">
        <v>800</v>
      </c>
      <c r="F16" s="436">
        <f t="shared" si="0"/>
        <v>1620</v>
      </c>
      <c r="G16" s="436">
        <v>820</v>
      </c>
      <c r="H16" s="157">
        <f t="shared" si="1"/>
        <v>50.617283950617285</v>
      </c>
      <c r="I16" s="158">
        <v>800</v>
      </c>
      <c r="J16" s="157">
        <f t="shared" si="2"/>
        <v>49.382716049382715</v>
      </c>
      <c r="K16" s="158">
        <f t="shared" si="3"/>
        <v>1620</v>
      </c>
      <c r="L16" s="157">
        <f t="shared" si="4"/>
        <v>100</v>
      </c>
      <c r="M16" s="436">
        <v>820</v>
      </c>
      <c r="N16" s="437">
        <f>M16/G16*100</f>
        <v>100</v>
      </c>
      <c r="O16" s="436">
        <v>800</v>
      </c>
      <c r="P16" s="437">
        <f>O16/I16*100</f>
        <v>100</v>
      </c>
      <c r="Q16" s="436">
        <f t="shared" si="5"/>
        <v>1620</v>
      </c>
      <c r="R16" s="437">
        <f>Q16/K16*100</f>
        <v>100</v>
      </c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6</v>
      </c>
      <c r="B17" s="362"/>
      <c r="C17" s="150" t="str">
        <f>'29'!C16</f>
        <v>KADIPIRO</v>
      </c>
      <c r="D17" s="436">
        <v>860</v>
      </c>
      <c r="E17" s="436">
        <v>800</v>
      </c>
      <c r="F17" s="436">
        <f t="shared" si="0"/>
        <v>1660</v>
      </c>
      <c r="G17" s="436">
        <v>860</v>
      </c>
      <c r="H17" s="157">
        <f t="shared" si="1"/>
        <v>51.807228915662648</v>
      </c>
      <c r="I17" s="158">
        <v>800</v>
      </c>
      <c r="J17" s="157">
        <f t="shared" si="2"/>
        <v>48.192771084337352</v>
      </c>
      <c r="K17" s="158">
        <f t="shared" si="3"/>
        <v>1660</v>
      </c>
      <c r="L17" s="157">
        <f t="shared" si="4"/>
        <v>100</v>
      </c>
      <c r="M17" s="436">
        <v>860</v>
      </c>
      <c r="N17" s="437">
        <f>M17/G17*100</f>
        <v>100</v>
      </c>
      <c r="O17" s="436">
        <v>800</v>
      </c>
      <c r="P17" s="437">
        <f>O17/I17*100</f>
        <v>100</v>
      </c>
      <c r="Q17" s="436">
        <f t="shared" si="5"/>
        <v>1660</v>
      </c>
      <c r="R17" s="437">
        <f>Q17/K17*100</f>
        <v>100</v>
      </c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7</v>
      </c>
      <c r="B18" s="362"/>
      <c r="C18" s="150" t="str">
        <f>'29'!C17</f>
        <v>JUMANTORO</v>
      </c>
      <c r="D18" s="436">
        <v>860</v>
      </c>
      <c r="E18" s="436">
        <v>850</v>
      </c>
      <c r="F18" s="436">
        <f t="shared" si="0"/>
        <v>1710</v>
      </c>
      <c r="G18" s="436">
        <v>860</v>
      </c>
      <c r="H18" s="157">
        <f t="shared" si="1"/>
        <v>50.292397660818708</v>
      </c>
      <c r="I18" s="158">
        <v>850</v>
      </c>
      <c r="J18" s="157">
        <f t="shared" si="2"/>
        <v>49.707602339181285</v>
      </c>
      <c r="K18" s="158">
        <f t="shared" si="3"/>
        <v>1710</v>
      </c>
      <c r="L18" s="157">
        <f t="shared" si="4"/>
        <v>100</v>
      </c>
      <c r="M18" s="436">
        <v>860</v>
      </c>
      <c r="N18" s="437">
        <f>M18/G18*100</f>
        <v>100</v>
      </c>
      <c r="O18" s="436">
        <v>850</v>
      </c>
      <c r="P18" s="437">
        <f>O18/I18*100</f>
        <v>100</v>
      </c>
      <c r="Q18" s="436">
        <f t="shared" si="5"/>
        <v>1710</v>
      </c>
      <c r="R18" s="437">
        <f>Q18/K18*100</f>
        <v>100</v>
      </c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8</v>
      </c>
      <c r="B19" s="362"/>
      <c r="C19" s="150" t="str">
        <f>'29'!C18</f>
        <v>KEDAWUNG</v>
      </c>
      <c r="D19" s="436">
        <v>1070</v>
      </c>
      <c r="E19" s="436">
        <v>1060</v>
      </c>
      <c r="F19" s="436">
        <f t="shared" si="0"/>
        <v>2130</v>
      </c>
      <c r="G19" s="155">
        <v>1070</v>
      </c>
      <c r="H19" s="157">
        <f t="shared" si="1"/>
        <v>50.23474178403756</v>
      </c>
      <c r="I19" s="158">
        <v>1060</v>
      </c>
      <c r="J19" s="157">
        <f t="shared" si="2"/>
        <v>49.76525821596244</v>
      </c>
      <c r="K19" s="158">
        <f t="shared" si="3"/>
        <v>2130</v>
      </c>
      <c r="L19" s="157">
        <f t="shared" si="4"/>
        <v>100</v>
      </c>
      <c r="M19" s="436">
        <v>1070</v>
      </c>
      <c r="N19" s="437">
        <f>M19/G19*100</f>
        <v>100</v>
      </c>
      <c r="O19" s="436">
        <v>1060</v>
      </c>
      <c r="P19" s="437">
        <f>O19/I19*100</f>
        <v>100</v>
      </c>
      <c r="Q19" s="436">
        <f t="shared" si="5"/>
        <v>2130</v>
      </c>
      <c r="R19" s="437">
        <f>Q19/K19*100</f>
        <v>100</v>
      </c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9</v>
      </c>
      <c r="B20" s="362"/>
      <c r="C20" s="150" t="str">
        <f>'29'!C19</f>
        <v>BAKALAN</v>
      </c>
      <c r="D20" s="436">
        <v>1170</v>
      </c>
      <c r="E20" s="436">
        <v>1160</v>
      </c>
      <c r="F20" s="436">
        <f t="shared" si="0"/>
        <v>2330</v>
      </c>
      <c r="G20" s="436">
        <v>1170</v>
      </c>
      <c r="H20" s="157">
        <f t="shared" si="1"/>
        <v>50.214592274678118</v>
      </c>
      <c r="I20" s="158">
        <v>1160</v>
      </c>
      <c r="J20" s="157">
        <f t="shared" si="2"/>
        <v>49.785407725321889</v>
      </c>
      <c r="K20" s="158">
        <f t="shared" si="3"/>
        <v>2330</v>
      </c>
      <c r="L20" s="157">
        <f t="shared" si="4"/>
        <v>100</v>
      </c>
      <c r="M20" s="158">
        <v>1170</v>
      </c>
      <c r="N20" s="151" t="s">
        <v>1004</v>
      </c>
      <c r="O20" s="158">
        <v>1160</v>
      </c>
      <c r="P20" s="151" t="s">
        <v>1004</v>
      </c>
      <c r="Q20" s="436">
        <f t="shared" si="5"/>
        <v>2330</v>
      </c>
      <c r="R20" s="151" t="s">
        <v>1004</v>
      </c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362"/>
      <c r="C21" s="150" t="str">
        <f>'29'!C20</f>
        <v>JUMAPOLO</v>
      </c>
      <c r="D21" s="436">
        <v>880</v>
      </c>
      <c r="E21" s="436">
        <v>865</v>
      </c>
      <c r="F21" s="436">
        <f t="shared" si="0"/>
        <v>1745</v>
      </c>
      <c r="G21" s="436">
        <v>880</v>
      </c>
      <c r="H21" s="157">
        <f t="shared" si="1"/>
        <v>50.429799426934096</v>
      </c>
      <c r="I21" s="158">
        <v>865</v>
      </c>
      <c r="J21" s="157">
        <f t="shared" si="2"/>
        <v>49.570200573065904</v>
      </c>
      <c r="K21" s="158">
        <f t="shared" si="3"/>
        <v>1745</v>
      </c>
      <c r="L21" s="157">
        <f t="shared" si="4"/>
        <v>100</v>
      </c>
      <c r="M21" s="436">
        <v>880</v>
      </c>
      <c r="N21" s="437">
        <f>M21/G21*100</f>
        <v>100</v>
      </c>
      <c r="O21" s="436">
        <v>865</v>
      </c>
      <c r="P21" s="437">
        <f>O21/I21*100</f>
        <v>100</v>
      </c>
      <c r="Q21" s="436">
        <f t="shared" si="5"/>
        <v>1745</v>
      </c>
      <c r="R21" s="437">
        <f>Q21/K21*100</f>
        <v>100</v>
      </c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362"/>
      <c r="C22" s="150" t="str">
        <f>'29'!C21</f>
        <v>KWANGSAN</v>
      </c>
      <c r="D22" s="436">
        <v>1830</v>
      </c>
      <c r="E22" s="436">
        <v>1790</v>
      </c>
      <c r="F22" s="436">
        <f t="shared" si="0"/>
        <v>3620</v>
      </c>
      <c r="G22" s="158">
        <v>1830</v>
      </c>
      <c r="H22" s="157">
        <f t="shared" si="1"/>
        <v>50.552486187845304</v>
      </c>
      <c r="I22" s="158">
        <v>1790</v>
      </c>
      <c r="J22" s="157">
        <f t="shared" si="2"/>
        <v>49.447513812154696</v>
      </c>
      <c r="K22" s="158">
        <f t="shared" si="3"/>
        <v>3620</v>
      </c>
      <c r="L22" s="157">
        <f t="shared" si="4"/>
        <v>100</v>
      </c>
      <c r="M22" s="436">
        <v>1830</v>
      </c>
      <c r="N22" s="437">
        <f>M22/G22*100</f>
        <v>100</v>
      </c>
      <c r="O22" s="436">
        <v>1790</v>
      </c>
      <c r="P22" s="437">
        <f>O22/I22*100</f>
        <v>100</v>
      </c>
      <c r="Q22" s="436">
        <f t="shared" si="5"/>
        <v>3620</v>
      </c>
      <c r="R22" s="437">
        <f>Q22/K22*100</f>
        <v>100</v>
      </c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362"/>
      <c r="C23" s="150" t="str">
        <f>'29'!C22</f>
        <v>JATIREJO</v>
      </c>
      <c r="D23" s="436">
        <v>960</v>
      </c>
      <c r="E23" s="436">
        <v>860</v>
      </c>
      <c r="F23" s="436">
        <f t="shared" si="0"/>
        <v>1820</v>
      </c>
      <c r="G23" s="158">
        <v>960</v>
      </c>
      <c r="H23" s="157">
        <f t="shared" si="1"/>
        <v>52.747252747252752</v>
      </c>
      <c r="I23" s="155">
        <v>860</v>
      </c>
      <c r="J23" s="157">
        <f t="shared" si="2"/>
        <v>47.252747252747248</v>
      </c>
      <c r="K23" s="158">
        <f t="shared" si="3"/>
        <v>1820</v>
      </c>
      <c r="L23" s="157">
        <f t="shared" si="4"/>
        <v>100</v>
      </c>
      <c r="M23" s="436">
        <v>960</v>
      </c>
      <c r="N23" s="437">
        <f>M23/G23*100</f>
        <v>100</v>
      </c>
      <c r="O23" s="436">
        <v>860</v>
      </c>
      <c r="P23" s="437">
        <f>O23/I23*100</f>
        <v>100</v>
      </c>
      <c r="Q23" s="436">
        <f t="shared" si="5"/>
        <v>1820</v>
      </c>
      <c r="R23" s="437">
        <f>Q23/K23*100</f>
        <v>100</v>
      </c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16" t="s">
        <v>597</v>
      </c>
      <c r="B24" s="116"/>
      <c r="C24" s="169"/>
      <c r="D24" s="256">
        <f>SUM(D12:D23)</f>
        <v>12700</v>
      </c>
      <c r="E24" s="256">
        <f>SUM(E12:E23)</f>
        <v>12340</v>
      </c>
      <c r="F24" s="256">
        <f>SUM(D24:E24)</f>
        <v>25040</v>
      </c>
      <c r="G24" s="256">
        <f>SUM(G12:G23)</f>
        <v>12700</v>
      </c>
      <c r="H24" s="120">
        <f>G24/D24*100</f>
        <v>100</v>
      </c>
      <c r="I24" s="256">
        <f>SUM(I12:I23)</f>
        <v>12340</v>
      </c>
      <c r="J24" s="120">
        <f>I24/E24*100</f>
        <v>100</v>
      </c>
      <c r="K24" s="351">
        <f t="shared" si="3"/>
        <v>25040</v>
      </c>
      <c r="L24" s="348">
        <f t="shared" si="4"/>
        <v>100</v>
      </c>
      <c r="M24" s="256">
        <f>SUM(M12:M23)</f>
        <v>12700</v>
      </c>
      <c r="N24" s="120">
        <f>M24/G24*100</f>
        <v>100</v>
      </c>
      <c r="O24" s="256">
        <f>SUM(O12:O23)</f>
        <v>12340</v>
      </c>
      <c r="P24" s="120">
        <f>O24/I24*100</f>
        <v>100</v>
      </c>
      <c r="Q24" s="256">
        <f>SUM(Q12:Q23)</f>
        <v>25040</v>
      </c>
      <c r="R24" s="120">
        <f>Q24/K24*100</f>
        <v>100</v>
      </c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21"/>
      <c r="B25" s="121"/>
      <c r="C25" s="269"/>
      <c r="D25" s="229"/>
      <c r="E25" s="229"/>
      <c r="F25" s="229"/>
      <c r="G25" s="229"/>
      <c r="H25" s="229"/>
      <c r="I25" s="229"/>
      <c r="J25" s="229"/>
      <c r="K25" s="229"/>
      <c r="L25" s="229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1362</v>
      </c>
      <c r="B26" s="121"/>
      <c r="C26" s="121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21"/>
      <c r="B27" s="121"/>
      <c r="C27" s="121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21"/>
      <c r="B28" s="121"/>
      <c r="C28" s="121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21"/>
      <c r="B29" s="121"/>
      <c r="C29" s="121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4">
    <mergeCell ref="A3:R3"/>
    <mergeCell ref="A7:A10"/>
    <mergeCell ref="B7:B10"/>
    <mergeCell ref="C7:C10"/>
    <mergeCell ref="D7:R7"/>
    <mergeCell ref="D8:F9"/>
    <mergeCell ref="G8:L8"/>
    <mergeCell ref="M8:R8"/>
    <mergeCell ref="G9:H9"/>
    <mergeCell ref="I9:J9"/>
    <mergeCell ref="K9:L9"/>
    <mergeCell ref="M9:N9"/>
    <mergeCell ref="O9:P9"/>
    <mergeCell ref="Q9:R9"/>
  </mergeCells>
  <printOptions horizontalCentered="1"/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G30" sqref="G30"/>
    </sheetView>
  </sheetViews>
  <sheetFormatPr defaultColWidth="14.42578125" defaultRowHeight="15" x14ac:dyDescent="0.25"/>
  <cols>
    <col min="1" max="1" width="5.7109375" customWidth="1"/>
    <col min="2" max="2" width="16.28515625" customWidth="1"/>
    <col min="3" max="3" width="17.28515625" customWidth="1"/>
    <col min="4" max="4" width="10.42578125" customWidth="1"/>
    <col min="5" max="5" width="12.7109375" customWidth="1"/>
    <col min="6" max="6" width="12.42578125" customWidth="1"/>
    <col min="7" max="7" width="8.85546875" customWidth="1"/>
    <col min="8" max="8" width="7" customWidth="1"/>
    <col min="9" max="9" width="9.85546875" customWidth="1"/>
    <col min="10" max="10" width="7.42578125" customWidth="1"/>
    <col min="11" max="11" width="9.42578125" customWidth="1"/>
    <col min="12" max="12" width="7.85546875" customWidth="1"/>
    <col min="13" max="13" width="8.7109375" customWidth="1"/>
    <col min="14" max="14" width="7.42578125" customWidth="1"/>
    <col min="15" max="15" width="9.28515625" customWidth="1"/>
    <col min="16" max="16" width="7.42578125" customWidth="1"/>
    <col min="17" max="26" width="9.28515625" customWidth="1"/>
  </cols>
  <sheetData>
    <row r="1" spans="1:26" ht="15.75" x14ac:dyDescent="0.25">
      <c r="A1" s="101" t="s">
        <v>1005</v>
      </c>
      <c r="B1" s="101"/>
      <c r="C1" s="230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</row>
    <row r="2" spans="1:26" ht="15.75" x14ac:dyDescent="0.25">
      <c r="A2" s="101" t="s">
        <v>395</v>
      </c>
      <c r="B2" s="101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</row>
    <row r="3" spans="1:26" ht="15.75" x14ac:dyDescent="0.25">
      <c r="A3" s="705" t="s">
        <v>1006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22"/>
      <c r="C4" s="102"/>
      <c r="D4" s="102"/>
      <c r="E4" s="102"/>
      <c r="F4" s="102"/>
      <c r="G4" s="102"/>
      <c r="H4" s="122" t="str">
        <f>'1'!$E$5</f>
        <v>KABUPATEN/KOTA</v>
      </c>
      <c r="I4" s="101" t="str">
        <f>'1'!$F$5</f>
        <v>KARANGANYAR</v>
      </c>
      <c r="J4" s="105"/>
      <c r="K4" s="105"/>
      <c r="L4" s="105"/>
      <c r="M4" s="101"/>
      <c r="N4" s="105"/>
      <c r="O4" s="101"/>
      <c r="P4" s="105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spans="1:26" ht="15.75" x14ac:dyDescent="0.25">
      <c r="A5" s="102"/>
      <c r="B5" s="122"/>
      <c r="C5" s="122"/>
      <c r="D5" s="102"/>
      <c r="E5" s="102"/>
      <c r="F5" s="102"/>
      <c r="G5" s="102"/>
      <c r="H5" s="122" t="str">
        <f>'1'!$E$6</f>
        <v>TAHUN</v>
      </c>
      <c r="I5" s="101">
        <f>'1'!$F$6</f>
        <v>2024</v>
      </c>
      <c r="J5" s="105"/>
      <c r="K5" s="105"/>
      <c r="L5" s="105"/>
      <c r="M5" s="101"/>
      <c r="N5" s="105"/>
      <c r="O5" s="101"/>
      <c r="P5" s="105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21.7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1007</v>
      </c>
      <c r="E7" s="707"/>
      <c r="F7" s="707"/>
      <c r="G7" s="706" t="s">
        <v>1008</v>
      </c>
      <c r="H7" s="706"/>
      <c r="I7" s="706"/>
      <c r="J7" s="706"/>
      <c r="K7" s="706"/>
      <c r="L7" s="706"/>
      <c r="M7" s="707" t="s">
        <v>1009</v>
      </c>
      <c r="N7" s="707"/>
      <c r="O7" s="707" t="s">
        <v>1010</v>
      </c>
      <c r="P7" s="707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7.5" customHeight="1" x14ac:dyDescent="0.25">
      <c r="A8" s="706"/>
      <c r="B8" s="706"/>
      <c r="C8" s="706"/>
      <c r="D8" s="707"/>
      <c r="E8" s="707"/>
      <c r="F8" s="707"/>
      <c r="G8" s="707" t="s">
        <v>697</v>
      </c>
      <c r="H8" s="707"/>
      <c r="I8" s="707" t="s">
        <v>698</v>
      </c>
      <c r="J8" s="707"/>
      <c r="K8" s="707" t="s">
        <v>699</v>
      </c>
      <c r="L8" s="707"/>
      <c r="M8" s="707"/>
      <c r="N8" s="707"/>
      <c r="O8" s="707"/>
      <c r="P8" s="707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68.25" customHeight="1" x14ac:dyDescent="0.25">
      <c r="A9" s="706"/>
      <c r="B9" s="706"/>
      <c r="C9" s="706"/>
      <c r="D9" s="658" t="s">
        <v>697</v>
      </c>
      <c r="E9" s="658" t="s">
        <v>698</v>
      </c>
      <c r="F9" s="659" t="s">
        <v>699</v>
      </c>
      <c r="G9" s="658" t="s">
        <v>326</v>
      </c>
      <c r="H9" s="658" t="s">
        <v>29</v>
      </c>
      <c r="I9" s="658" t="s">
        <v>326</v>
      </c>
      <c r="J9" s="658" t="s">
        <v>29</v>
      </c>
      <c r="K9" s="658" t="s">
        <v>326</v>
      </c>
      <c r="L9" s="658" t="s">
        <v>29</v>
      </c>
      <c r="M9" s="658" t="s">
        <v>326</v>
      </c>
      <c r="N9" s="658" t="s">
        <v>29</v>
      </c>
      <c r="O9" s="658" t="s">
        <v>326</v>
      </c>
      <c r="P9" s="658" t="s">
        <v>29</v>
      </c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15</v>
      </c>
      <c r="N10" s="109">
        <v>16</v>
      </c>
      <c r="O10" s="109">
        <v>15</v>
      </c>
      <c r="P10" s="109">
        <v>16</v>
      </c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x14ac:dyDescent="0.25">
      <c r="A11" s="111">
        <v>1</v>
      </c>
      <c r="B11" s="383" t="str">
        <f>'9'!B9</f>
        <v>JUMAPOLO</v>
      </c>
      <c r="C11" s="150" t="str">
        <f>'29'!C11</f>
        <v>PASEBAN</v>
      </c>
      <c r="D11" s="151">
        <v>16</v>
      </c>
      <c r="E11" s="151">
        <v>16</v>
      </c>
      <c r="F11" s="151">
        <f t="shared" ref="F11:F22" si="0">SUM(D11+E11)</f>
        <v>32</v>
      </c>
      <c r="G11" s="151">
        <f t="shared" ref="G11:G22" si="1">D11</f>
        <v>16</v>
      </c>
      <c r="H11" s="386">
        <f t="shared" ref="H11:H23" si="2">G11/D11*100</f>
        <v>100</v>
      </c>
      <c r="I11" s="151">
        <f t="shared" ref="I11:I22" si="3">E11</f>
        <v>16</v>
      </c>
      <c r="J11" s="386">
        <f t="shared" ref="J11:J23" si="4">I11/E11*100</f>
        <v>100</v>
      </c>
      <c r="K11" s="155">
        <f t="shared" ref="K11:K23" si="5">SUM(G11,I11)</f>
        <v>32</v>
      </c>
      <c r="L11" s="386">
        <f t="shared" ref="L11:L23" si="6">K11/F11*100</f>
        <v>100</v>
      </c>
      <c r="M11" s="151">
        <v>2</v>
      </c>
      <c r="N11" s="157">
        <f t="shared" ref="N11:N23" si="7">M11/I11*100</f>
        <v>12.5</v>
      </c>
      <c r="O11" s="151">
        <v>5</v>
      </c>
      <c r="P11" s="157">
        <f t="shared" ref="P11:P23" si="8">O11/I11*100</f>
        <v>31.25</v>
      </c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25">
      <c r="A12" s="111">
        <v>2</v>
      </c>
      <c r="B12" s="167"/>
      <c r="C12" s="150" t="str">
        <f>'29'!C12</f>
        <v>LEMAHBANG</v>
      </c>
      <c r="D12" s="151">
        <v>24</v>
      </c>
      <c r="E12" s="151">
        <v>24</v>
      </c>
      <c r="F12" s="151">
        <f t="shared" si="0"/>
        <v>48</v>
      </c>
      <c r="G12" s="151">
        <f t="shared" si="1"/>
        <v>24</v>
      </c>
      <c r="H12" s="386">
        <f t="shared" si="2"/>
        <v>100</v>
      </c>
      <c r="I12" s="151">
        <f t="shared" si="3"/>
        <v>24</v>
      </c>
      <c r="J12" s="386">
        <f t="shared" si="4"/>
        <v>100</v>
      </c>
      <c r="K12" s="155">
        <f t="shared" si="5"/>
        <v>48</v>
      </c>
      <c r="L12" s="386">
        <f t="shared" si="6"/>
        <v>100</v>
      </c>
      <c r="M12" s="151">
        <v>6</v>
      </c>
      <c r="N12" s="157">
        <f t="shared" si="7"/>
        <v>25</v>
      </c>
      <c r="O12" s="151">
        <v>13</v>
      </c>
      <c r="P12" s="157">
        <f t="shared" si="8"/>
        <v>54.166666666666664</v>
      </c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3</v>
      </c>
      <c r="B13" s="167"/>
      <c r="C13" s="150" t="str">
        <f>'29'!C13</f>
        <v>KARANGBANGUN</v>
      </c>
      <c r="D13" s="151">
        <v>15</v>
      </c>
      <c r="E13" s="151">
        <v>15</v>
      </c>
      <c r="F13" s="151">
        <f t="shared" si="0"/>
        <v>30</v>
      </c>
      <c r="G13" s="151">
        <f t="shared" si="1"/>
        <v>15</v>
      </c>
      <c r="H13" s="386">
        <f t="shared" si="2"/>
        <v>100</v>
      </c>
      <c r="I13" s="151">
        <f t="shared" si="3"/>
        <v>15</v>
      </c>
      <c r="J13" s="386">
        <f t="shared" si="4"/>
        <v>100</v>
      </c>
      <c r="K13" s="155">
        <f t="shared" si="5"/>
        <v>30</v>
      </c>
      <c r="L13" s="386">
        <f t="shared" si="6"/>
        <v>100</v>
      </c>
      <c r="M13" s="151">
        <v>4</v>
      </c>
      <c r="N13" s="157">
        <f t="shared" si="7"/>
        <v>26.666666666666668</v>
      </c>
      <c r="O13" s="151">
        <v>8</v>
      </c>
      <c r="P13" s="157">
        <f t="shared" si="8"/>
        <v>53.333333333333336</v>
      </c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4</v>
      </c>
      <c r="B14" s="167"/>
      <c r="C14" s="150" t="str">
        <f>'29'!C14</f>
        <v>PLOSO</v>
      </c>
      <c r="D14" s="151">
        <v>16</v>
      </c>
      <c r="E14" s="151">
        <v>16</v>
      </c>
      <c r="F14" s="151">
        <f t="shared" si="0"/>
        <v>32</v>
      </c>
      <c r="G14" s="151">
        <f t="shared" si="1"/>
        <v>16</v>
      </c>
      <c r="H14" s="386">
        <f t="shared" si="2"/>
        <v>100</v>
      </c>
      <c r="I14" s="151">
        <f t="shared" si="3"/>
        <v>16</v>
      </c>
      <c r="J14" s="386">
        <f t="shared" si="4"/>
        <v>100</v>
      </c>
      <c r="K14" s="155">
        <f t="shared" si="5"/>
        <v>32</v>
      </c>
      <c r="L14" s="386">
        <f t="shared" si="6"/>
        <v>100</v>
      </c>
      <c r="M14" s="151">
        <v>4</v>
      </c>
      <c r="N14" s="157">
        <f t="shared" si="7"/>
        <v>25</v>
      </c>
      <c r="O14" s="151">
        <v>4</v>
      </c>
      <c r="P14" s="157">
        <f t="shared" si="8"/>
        <v>25</v>
      </c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5</v>
      </c>
      <c r="B15" s="167"/>
      <c r="C15" s="150" t="str">
        <f>'29'!C15</f>
        <v>GIRIWONDO</v>
      </c>
      <c r="D15" s="151">
        <v>19</v>
      </c>
      <c r="E15" s="151">
        <v>19</v>
      </c>
      <c r="F15" s="151">
        <f t="shared" si="0"/>
        <v>38</v>
      </c>
      <c r="G15" s="151">
        <f t="shared" si="1"/>
        <v>19</v>
      </c>
      <c r="H15" s="386">
        <f t="shared" si="2"/>
        <v>100</v>
      </c>
      <c r="I15" s="151">
        <f t="shared" si="3"/>
        <v>19</v>
      </c>
      <c r="J15" s="386">
        <f t="shared" si="4"/>
        <v>100</v>
      </c>
      <c r="K15" s="155">
        <f t="shared" si="5"/>
        <v>38</v>
      </c>
      <c r="L15" s="386">
        <f t="shared" si="6"/>
        <v>100</v>
      </c>
      <c r="M15" s="151">
        <v>4</v>
      </c>
      <c r="N15" s="157">
        <f t="shared" si="7"/>
        <v>21.052631578947366</v>
      </c>
      <c r="O15" s="151">
        <v>10</v>
      </c>
      <c r="P15" s="157">
        <f t="shared" si="8"/>
        <v>52.631578947368418</v>
      </c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6</v>
      </c>
      <c r="B16" s="167"/>
      <c r="C16" s="150" t="str">
        <f>'29'!C16</f>
        <v>KADIPIRO</v>
      </c>
      <c r="D16" s="151">
        <v>24</v>
      </c>
      <c r="E16" s="151">
        <v>24</v>
      </c>
      <c r="F16" s="151">
        <f t="shared" si="0"/>
        <v>48</v>
      </c>
      <c r="G16" s="151">
        <f t="shared" si="1"/>
        <v>24</v>
      </c>
      <c r="H16" s="386">
        <f t="shared" si="2"/>
        <v>100</v>
      </c>
      <c r="I16" s="151">
        <f t="shared" si="3"/>
        <v>24</v>
      </c>
      <c r="J16" s="386">
        <f t="shared" si="4"/>
        <v>100</v>
      </c>
      <c r="K16" s="155">
        <f t="shared" si="5"/>
        <v>48</v>
      </c>
      <c r="L16" s="386">
        <f t="shared" si="6"/>
        <v>100</v>
      </c>
      <c r="M16" s="151">
        <v>6</v>
      </c>
      <c r="N16" s="157">
        <f t="shared" si="7"/>
        <v>25</v>
      </c>
      <c r="O16" s="151">
        <v>6</v>
      </c>
      <c r="P16" s="157">
        <f t="shared" si="8"/>
        <v>25</v>
      </c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7</v>
      </c>
      <c r="B17" s="167"/>
      <c r="C17" s="150" t="str">
        <f>'29'!C17</f>
        <v>JUMANTORO</v>
      </c>
      <c r="D17" s="151">
        <v>22</v>
      </c>
      <c r="E17" s="151">
        <v>22</v>
      </c>
      <c r="F17" s="151">
        <f t="shared" si="0"/>
        <v>44</v>
      </c>
      <c r="G17" s="151">
        <f t="shared" si="1"/>
        <v>22</v>
      </c>
      <c r="H17" s="386">
        <f t="shared" si="2"/>
        <v>100</v>
      </c>
      <c r="I17" s="151">
        <f t="shared" si="3"/>
        <v>22</v>
      </c>
      <c r="J17" s="386">
        <f t="shared" si="4"/>
        <v>100</v>
      </c>
      <c r="K17" s="155">
        <f t="shared" si="5"/>
        <v>44</v>
      </c>
      <c r="L17" s="386">
        <f t="shared" si="6"/>
        <v>100</v>
      </c>
      <c r="M17" s="151">
        <v>5</v>
      </c>
      <c r="N17" s="157">
        <f t="shared" si="7"/>
        <v>22.727272727272727</v>
      </c>
      <c r="O17" s="151">
        <v>8</v>
      </c>
      <c r="P17" s="157">
        <f t="shared" si="8"/>
        <v>36.363636363636367</v>
      </c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8</v>
      </c>
      <c r="B18" s="167"/>
      <c r="C18" s="150" t="str">
        <f>'29'!C18</f>
        <v>KEDAWUNG</v>
      </c>
      <c r="D18" s="151">
        <v>12</v>
      </c>
      <c r="E18" s="151">
        <v>12</v>
      </c>
      <c r="F18" s="151">
        <f t="shared" si="0"/>
        <v>24</v>
      </c>
      <c r="G18" s="151">
        <f t="shared" si="1"/>
        <v>12</v>
      </c>
      <c r="H18" s="386">
        <f t="shared" si="2"/>
        <v>100</v>
      </c>
      <c r="I18" s="151">
        <f t="shared" si="3"/>
        <v>12</v>
      </c>
      <c r="J18" s="386">
        <f t="shared" si="4"/>
        <v>100</v>
      </c>
      <c r="K18" s="155">
        <f t="shared" si="5"/>
        <v>24</v>
      </c>
      <c r="L18" s="386">
        <f t="shared" si="6"/>
        <v>100</v>
      </c>
      <c r="M18" s="151">
        <v>1</v>
      </c>
      <c r="N18" s="157">
        <f t="shared" si="7"/>
        <v>8.3333333333333321</v>
      </c>
      <c r="O18" s="151">
        <v>6</v>
      </c>
      <c r="P18" s="157">
        <f t="shared" si="8"/>
        <v>50</v>
      </c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9</v>
      </c>
      <c r="B19" s="167"/>
      <c r="C19" s="150" t="str">
        <f>'29'!C19</f>
        <v>BAKALAN</v>
      </c>
      <c r="D19" s="151">
        <v>21</v>
      </c>
      <c r="E19" s="151">
        <v>21</v>
      </c>
      <c r="F19" s="151">
        <f t="shared" si="0"/>
        <v>42</v>
      </c>
      <c r="G19" s="151">
        <f t="shared" si="1"/>
        <v>21</v>
      </c>
      <c r="H19" s="386">
        <f t="shared" si="2"/>
        <v>100</v>
      </c>
      <c r="I19" s="151">
        <f t="shared" si="3"/>
        <v>21</v>
      </c>
      <c r="J19" s="386">
        <f t="shared" si="4"/>
        <v>100</v>
      </c>
      <c r="K19" s="155">
        <f t="shared" si="5"/>
        <v>42</v>
      </c>
      <c r="L19" s="386">
        <f t="shared" si="6"/>
        <v>100</v>
      </c>
      <c r="M19" s="151">
        <v>5</v>
      </c>
      <c r="N19" s="157">
        <f t="shared" si="7"/>
        <v>23.809523809523807</v>
      </c>
      <c r="O19" s="151">
        <v>8</v>
      </c>
      <c r="P19" s="157">
        <f t="shared" si="8"/>
        <v>38.095238095238095</v>
      </c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10</v>
      </c>
      <c r="B20" s="167"/>
      <c r="C20" s="150" t="str">
        <f>'29'!C20</f>
        <v>JUMAPOLO</v>
      </c>
      <c r="D20" s="151">
        <v>29</v>
      </c>
      <c r="E20" s="151">
        <v>29</v>
      </c>
      <c r="F20" s="151">
        <f t="shared" si="0"/>
        <v>58</v>
      </c>
      <c r="G20" s="151">
        <f t="shared" si="1"/>
        <v>29</v>
      </c>
      <c r="H20" s="386">
        <f t="shared" si="2"/>
        <v>100</v>
      </c>
      <c r="I20" s="151">
        <f t="shared" si="3"/>
        <v>29</v>
      </c>
      <c r="J20" s="386">
        <f t="shared" si="4"/>
        <v>100</v>
      </c>
      <c r="K20" s="155">
        <f t="shared" si="5"/>
        <v>58</v>
      </c>
      <c r="L20" s="386">
        <f t="shared" si="6"/>
        <v>100</v>
      </c>
      <c r="M20" s="151">
        <v>6</v>
      </c>
      <c r="N20" s="157">
        <f t="shared" si="7"/>
        <v>20.689655172413794</v>
      </c>
      <c r="O20" s="151">
        <v>13</v>
      </c>
      <c r="P20" s="157">
        <f t="shared" si="8"/>
        <v>44.827586206896555</v>
      </c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11</v>
      </c>
      <c r="B21" s="167"/>
      <c r="C21" s="150" t="str">
        <f>'29'!C21</f>
        <v>KWANGSAN</v>
      </c>
      <c r="D21" s="151">
        <v>31</v>
      </c>
      <c r="E21" s="151">
        <v>31</v>
      </c>
      <c r="F21" s="151">
        <f t="shared" si="0"/>
        <v>62</v>
      </c>
      <c r="G21" s="151">
        <f t="shared" si="1"/>
        <v>31</v>
      </c>
      <c r="H21" s="386">
        <f t="shared" si="2"/>
        <v>100</v>
      </c>
      <c r="I21" s="151">
        <f t="shared" si="3"/>
        <v>31</v>
      </c>
      <c r="J21" s="386">
        <f t="shared" si="4"/>
        <v>100</v>
      </c>
      <c r="K21" s="155">
        <f t="shared" si="5"/>
        <v>62</v>
      </c>
      <c r="L21" s="386">
        <f t="shared" si="6"/>
        <v>100</v>
      </c>
      <c r="M21" s="151">
        <v>4</v>
      </c>
      <c r="N21" s="157">
        <f t="shared" si="7"/>
        <v>12.903225806451612</v>
      </c>
      <c r="O21" s="151">
        <v>8</v>
      </c>
      <c r="P21" s="157">
        <f t="shared" si="8"/>
        <v>25.806451612903224</v>
      </c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12</v>
      </c>
      <c r="B22" s="167"/>
      <c r="C22" s="150" t="str">
        <f>'29'!C22</f>
        <v>JATIREJO</v>
      </c>
      <c r="D22" s="151">
        <v>27</v>
      </c>
      <c r="E22" s="151">
        <v>27</v>
      </c>
      <c r="F22" s="151">
        <f t="shared" si="0"/>
        <v>54</v>
      </c>
      <c r="G22" s="151">
        <f t="shared" si="1"/>
        <v>27</v>
      </c>
      <c r="H22" s="386">
        <f t="shared" si="2"/>
        <v>100</v>
      </c>
      <c r="I22" s="151">
        <f t="shared" si="3"/>
        <v>27</v>
      </c>
      <c r="J22" s="386">
        <f t="shared" si="4"/>
        <v>100</v>
      </c>
      <c r="K22" s="155">
        <f t="shared" si="5"/>
        <v>54</v>
      </c>
      <c r="L22" s="386">
        <f t="shared" si="6"/>
        <v>100</v>
      </c>
      <c r="M22" s="151">
        <v>4</v>
      </c>
      <c r="N22" s="157">
        <f t="shared" si="7"/>
        <v>14.814814814814813</v>
      </c>
      <c r="O22" s="151">
        <v>6</v>
      </c>
      <c r="P22" s="157">
        <f t="shared" si="8"/>
        <v>22.222222222222221</v>
      </c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6" t="s">
        <v>597</v>
      </c>
      <c r="B23" s="116"/>
      <c r="C23" s="169"/>
      <c r="D23" s="256">
        <f>SUM(D11:D22)</f>
        <v>256</v>
      </c>
      <c r="E23" s="256">
        <f>SUM(E11:E22)</f>
        <v>256</v>
      </c>
      <c r="F23" s="256">
        <f>SUM(D23:E23)</f>
        <v>512</v>
      </c>
      <c r="G23" s="256">
        <f>SUM(G11:G22)</f>
        <v>256</v>
      </c>
      <c r="H23" s="388">
        <f t="shared" si="2"/>
        <v>100</v>
      </c>
      <c r="I23" s="256">
        <f>SUM(I11:I22)</f>
        <v>256</v>
      </c>
      <c r="J23" s="388">
        <f t="shared" si="4"/>
        <v>100</v>
      </c>
      <c r="K23" s="256">
        <f t="shared" si="5"/>
        <v>512</v>
      </c>
      <c r="L23" s="388">
        <f t="shared" si="6"/>
        <v>100</v>
      </c>
      <c r="M23" s="256">
        <f>SUM(M11:M22)</f>
        <v>51</v>
      </c>
      <c r="N23" s="348">
        <f t="shared" si="7"/>
        <v>19.921875</v>
      </c>
      <c r="O23" s="256">
        <f>SUM(O11:O22)</f>
        <v>95</v>
      </c>
      <c r="P23" s="348">
        <f t="shared" si="8"/>
        <v>37.109375</v>
      </c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3"/>
      <c r="B24" s="103"/>
      <c r="C24" s="167"/>
      <c r="D24" s="229"/>
      <c r="E24" s="229"/>
      <c r="F24" s="229"/>
      <c r="G24" s="229"/>
      <c r="H24" s="229"/>
      <c r="I24" s="229"/>
      <c r="J24" s="229"/>
      <c r="K24" s="229"/>
      <c r="L24" s="229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650" t="s">
        <v>1356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1">
    <mergeCell ref="A3:P3"/>
    <mergeCell ref="A7:A9"/>
    <mergeCell ref="B7:B9"/>
    <mergeCell ref="C7:C9"/>
    <mergeCell ref="D7:F8"/>
    <mergeCell ref="G7:L7"/>
    <mergeCell ref="M7:N8"/>
    <mergeCell ref="O7:P8"/>
    <mergeCell ref="G8:H8"/>
    <mergeCell ref="I8:J8"/>
    <mergeCell ref="K8:L8"/>
  </mergeCells>
  <printOptions horizontalCentered="1"/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E31" sqref="E31"/>
    </sheetView>
  </sheetViews>
  <sheetFormatPr defaultColWidth="14.42578125" defaultRowHeight="15" x14ac:dyDescent="0.25"/>
  <cols>
    <col min="1" max="1" width="5.7109375" customWidth="1"/>
    <col min="2" max="2" width="16.42578125" customWidth="1"/>
    <col min="3" max="3" width="18" customWidth="1"/>
    <col min="4" max="12" width="12.28515625" customWidth="1"/>
    <col min="13" max="26" width="9.28515625" customWidth="1"/>
  </cols>
  <sheetData>
    <row r="1" spans="1:26" ht="15.75" x14ac:dyDescent="0.25">
      <c r="A1" s="101" t="s">
        <v>1011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1012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 t="str">
        <f>'1'!$E$5</f>
        <v>KABUPATEN/KOTA</v>
      </c>
      <c r="F4" s="101" t="str">
        <f>'1'!$F$5</f>
        <v>KARANGANYAR</v>
      </c>
      <c r="G4" s="105"/>
      <c r="H4" s="105"/>
      <c r="I4" s="105"/>
      <c r="J4" s="105"/>
      <c r="K4" s="105"/>
      <c r="L4" s="105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'1'!$E$6</f>
        <v>TAHUN</v>
      </c>
      <c r="F5" s="101">
        <f>'1'!$F$6</f>
        <v>2024</v>
      </c>
      <c r="G5" s="105"/>
      <c r="H5" s="105"/>
      <c r="I5" s="105"/>
      <c r="J5" s="105"/>
      <c r="K5" s="105"/>
      <c r="L5" s="105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2.75" customHeight="1" x14ac:dyDescent="0.25">
      <c r="A7" s="708" t="s">
        <v>4</v>
      </c>
      <c r="B7" s="708" t="s">
        <v>502</v>
      </c>
      <c r="C7" s="708" t="str">
        <f>'12'!C7</f>
        <v>DESA</v>
      </c>
      <c r="D7" s="740" t="s">
        <v>1013</v>
      </c>
      <c r="E7" s="740"/>
      <c r="F7" s="740"/>
      <c r="G7" s="740"/>
      <c r="H7" s="740"/>
      <c r="I7" s="740"/>
      <c r="J7" s="740"/>
      <c r="K7" s="740"/>
      <c r="L7" s="740"/>
      <c r="M7" s="17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x14ac:dyDescent="0.25">
      <c r="A8" s="708"/>
      <c r="B8" s="708"/>
      <c r="C8" s="708"/>
      <c r="D8" s="740"/>
      <c r="E8" s="740"/>
      <c r="F8" s="740"/>
      <c r="G8" s="740"/>
      <c r="H8" s="740"/>
      <c r="I8" s="740"/>
      <c r="J8" s="740"/>
      <c r="K8" s="740"/>
      <c r="L8" s="740"/>
      <c r="M8" s="17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28.5" customHeight="1" x14ac:dyDescent="0.25">
      <c r="A9" s="708"/>
      <c r="B9" s="708"/>
      <c r="C9" s="708"/>
      <c r="D9" s="706" t="s">
        <v>326</v>
      </c>
      <c r="E9" s="706"/>
      <c r="F9" s="706"/>
      <c r="G9" s="707" t="s">
        <v>1014</v>
      </c>
      <c r="H9" s="707"/>
      <c r="I9" s="707"/>
      <c r="J9" s="707"/>
      <c r="K9" s="707"/>
      <c r="L9" s="707"/>
      <c r="M9" s="17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.75" x14ac:dyDescent="0.25">
      <c r="A10" s="708"/>
      <c r="B10" s="708"/>
      <c r="C10" s="708"/>
      <c r="D10" s="168" t="s">
        <v>8</v>
      </c>
      <c r="E10" s="168" t="s">
        <v>9</v>
      </c>
      <c r="F10" s="168" t="s">
        <v>448</v>
      </c>
      <c r="G10" s="168" t="s">
        <v>8</v>
      </c>
      <c r="H10" s="168" t="s">
        <v>29</v>
      </c>
      <c r="I10" s="168" t="s">
        <v>9</v>
      </c>
      <c r="J10" s="168" t="s">
        <v>29</v>
      </c>
      <c r="K10" s="168" t="s">
        <v>448</v>
      </c>
      <c r="L10" s="168" t="s">
        <v>29</v>
      </c>
      <c r="M10" s="17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09">
        <v>12</v>
      </c>
      <c r="M11" s="175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5.75" x14ac:dyDescent="0.25">
      <c r="A12" s="117">
        <v>1</v>
      </c>
      <c r="B12" s="223" t="s">
        <v>504</v>
      </c>
      <c r="C12" s="333" t="str">
        <f>'12'!C11</f>
        <v>PASEBAN</v>
      </c>
      <c r="D12" s="438">
        <v>316</v>
      </c>
      <c r="E12" s="438">
        <v>356</v>
      </c>
      <c r="F12" s="130">
        <f t="shared" ref="F12:F23" si="0">SUM(D12:E12)</f>
        <v>672</v>
      </c>
      <c r="G12" s="130">
        <f t="shared" ref="G12:G23" si="1">D12</f>
        <v>316</v>
      </c>
      <c r="H12" s="439">
        <f t="shared" ref="H12:H24" si="2">G12/D12*100</f>
        <v>100</v>
      </c>
      <c r="I12" s="130">
        <f t="shared" ref="I12:I23" si="3">E12</f>
        <v>356</v>
      </c>
      <c r="J12" s="439">
        <f t="shared" ref="J12:J24" si="4">I12/E12*100</f>
        <v>100</v>
      </c>
      <c r="K12" s="130">
        <f t="shared" ref="K12:K23" si="5">SUM(G12+I12)</f>
        <v>672</v>
      </c>
      <c r="L12" s="440">
        <f t="shared" ref="L12:L24" si="6">K12/F12*100</f>
        <v>100</v>
      </c>
      <c r="M12" s="17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7">
        <v>2</v>
      </c>
      <c r="B13" s="103"/>
      <c r="C13" s="333" t="str">
        <f>'12'!C12</f>
        <v>LEMAHBANG</v>
      </c>
      <c r="D13" s="438">
        <v>314</v>
      </c>
      <c r="E13" s="438">
        <v>402</v>
      </c>
      <c r="F13" s="130">
        <f t="shared" si="0"/>
        <v>716</v>
      </c>
      <c r="G13" s="130">
        <f t="shared" si="1"/>
        <v>314</v>
      </c>
      <c r="H13" s="439">
        <f t="shared" si="2"/>
        <v>100</v>
      </c>
      <c r="I13" s="130">
        <f t="shared" si="3"/>
        <v>402</v>
      </c>
      <c r="J13" s="439">
        <f t="shared" si="4"/>
        <v>100</v>
      </c>
      <c r="K13" s="130">
        <f t="shared" si="5"/>
        <v>716</v>
      </c>
      <c r="L13" s="440">
        <f t="shared" si="6"/>
        <v>100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7">
        <v>3</v>
      </c>
      <c r="B14" s="103"/>
      <c r="C14" s="333" t="str">
        <f>'12'!C13</f>
        <v>KARANGBANGUN</v>
      </c>
      <c r="D14" s="438">
        <v>359</v>
      </c>
      <c r="E14" s="438">
        <v>445</v>
      </c>
      <c r="F14" s="130">
        <f t="shared" si="0"/>
        <v>804</v>
      </c>
      <c r="G14" s="130">
        <f t="shared" si="1"/>
        <v>359</v>
      </c>
      <c r="H14" s="439">
        <f t="shared" si="2"/>
        <v>100</v>
      </c>
      <c r="I14" s="130">
        <f t="shared" si="3"/>
        <v>445</v>
      </c>
      <c r="J14" s="439">
        <f t="shared" si="4"/>
        <v>100</v>
      </c>
      <c r="K14" s="130">
        <f t="shared" si="5"/>
        <v>804</v>
      </c>
      <c r="L14" s="440">
        <f t="shared" si="6"/>
        <v>100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7">
        <v>4</v>
      </c>
      <c r="B15" s="103"/>
      <c r="C15" s="333" t="str">
        <f>'12'!C14</f>
        <v>PLOSO</v>
      </c>
      <c r="D15" s="438">
        <v>331</v>
      </c>
      <c r="E15" s="438">
        <v>382</v>
      </c>
      <c r="F15" s="130">
        <f t="shared" si="0"/>
        <v>713</v>
      </c>
      <c r="G15" s="130">
        <f t="shared" si="1"/>
        <v>331</v>
      </c>
      <c r="H15" s="439">
        <f t="shared" si="2"/>
        <v>100</v>
      </c>
      <c r="I15" s="130">
        <f t="shared" si="3"/>
        <v>382</v>
      </c>
      <c r="J15" s="439">
        <f t="shared" si="4"/>
        <v>100</v>
      </c>
      <c r="K15" s="130">
        <f t="shared" si="5"/>
        <v>713</v>
      </c>
      <c r="L15" s="440">
        <f t="shared" si="6"/>
        <v>100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7">
        <v>5</v>
      </c>
      <c r="B16" s="103"/>
      <c r="C16" s="333" t="str">
        <f>'12'!C15</f>
        <v>GIRIWONDO</v>
      </c>
      <c r="D16" s="438">
        <v>363</v>
      </c>
      <c r="E16" s="438">
        <v>413</v>
      </c>
      <c r="F16" s="130">
        <f t="shared" si="0"/>
        <v>776</v>
      </c>
      <c r="G16" s="130">
        <f t="shared" si="1"/>
        <v>363</v>
      </c>
      <c r="H16" s="439">
        <f t="shared" si="2"/>
        <v>100</v>
      </c>
      <c r="I16" s="130">
        <f t="shared" si="3"/>
        <v>413</v>
      </c>
      <c r="J16" s="439">
        <f t="shared" si="4"/>
        <v>100</v>
      </c>
      <c r="K16" s="130">
        <f t="shared" si="5"/>
        <v>776</v>
      </c>
      <c r="L16" s="440">
        <f t="shared" si="6"/>
        <v>100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7">
        <v>6</v>
      </c>
      <c r="B17" s="103"/>
      <c r="C17" s="333" t="str">
        <f>'12'!C16</f>
        <v>KADIPIRO</v>
      </c>
      <c r="D17" s="438">
        <v>428</v>
      </c>
      <c r="E17" s="438">
        <v>467</v>
      </c>
      <c r="F17" s="130">
        <f t="shared" si="0"/>
        <v>895</v>
      </c>
      <c r="G17" s="130">
        <f t="shared" si="1"/>
        <v>428</v>
      </c>
      <c r="H17" s="439">
        <f t="shared" si="2"/>
        <v>100</v>
      </c>
      <c r="I17" s="130">
        <f t="shared" si="3"/>
        <v>467</v>
      </c>
      <c r="J17" s="439">
        <f t="shared" si="4"/>
        <v>100</v>
      </c>
      <c r="K17" s="130">
        <f t="shared" si="5"/>
        <v>895</v>
      </c>
      <c r="L17" s="440">
        <f t="shared" si="6"/>
        <v>100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7">
        <v>7</v>
      </c>
      <c r="B18" s="103"/>
      <c r="C18" s="333" t="str">
        <f>'12'!C17</f>
        <v>JUMANTORO</v>
      </c>
      <c r="D18" s="438">
        <v>508</v>
      </c>
      <c r="E18" s="438">
        <v>527</v>
      </c>
      <c r="F18" s="130">
        <f t="shared" si="0"/>
        <v>1035</v>
      </c>
      <c r="G18" s="130">
        <f t="shared" si="1"/>
        <v>508</v>
      </c>
      <c r="H18" s="439">
        <f t="shared" si="2"/>
        <v>100</v>
      </c>
      <c r="I18" s="130">
        <f t="shared" si="3"/>
        <v>527</v>
      </c>
      <c r="J18" s="439">
        <f t="shared" si="4"/>
        <v>100</v>
      </c>
      <c r="K18" s="130">
        <f t="shared" si="5"/>
        <v>1035</v>
      </c>
      <c r="L18" s="440">
        <f t="shared" si="6"/>
        <v>100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7">
        <v>8</v>
      </c>
      <c r="B19" s="103"/>
      <c r="C19" s="333" t="str">
        <f>'12'!C18</f>
        <v>KEDAWUNG</v>
      </c>
      <c r="D19" s="438">
        <v>364</v>
      </c>
      <c r="E19" s="438">
        <v>492</v>
      </c>
      <c r="F19" s="130">
        <f t="shared" si="0"/>
        <v>856</v>
      </c>
      <c r="G19" s="130">
        <f t="shared" si="1"/>
        <v>364</v>
      </c>
      <c r="H19" s="439">
        <f t="shared" si="2"/>
        <v>100</v>
      </c>
      <c r="I19" s="130">
        <f t="shared" si="3"/>
        <v>492</v>
      </c>
      <c r="J19" s="439">
        <f t="shared" si="4"/>
        <v>100</v>
      </c>
      <c r="K19" s="130">
        <f t="shared" si="5"/>
        <v>856</v>
      </c>
      <c r="L19" s="440">
        <f t="shared" si="6"/>
        <v>100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7">
        <v>9</v>
      </c>
      <c r="B20" s="103"/>
      <c r="C20" s="333" t="str">
        <f>'12'!C19</f>
        <v>BAKALAN</v>
      </c>
      <c r="D20" s="438">
        <v>367</v>
      </c>
      <c r="E20" s="438">
        <v>440</v>
      </c>
      <c r="F20" s="130">
        <f t="shared" si="0"/>
        <v>807</v>
      </c>
      <c r="G20" s="130">
        <f t="shared" si="1"/>
        <v>367</v>
      </c>
      <c r="H20" s="439">
        <f t="shared" si="2"/>
        <v>100</v>
      </c>
      <c r="I20" s="130">
        <f t="shared" si="3"/>
        <v>440</v>
      </c>
      <c r="J20" s="439">
        <f t="shared" si="4"/>
        <v>100</v>
      </c>
      <c r="K20" s="130">
        <f t="shared" si="5"/>
        <v>807</v>
      </c>
      <c r="L20" s="440">
        <f t="shared" si="6"/>
        <v>100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7">
        <v>10</v>
      </c>
      <c r="B21" s="103"/>
      <c r="C21" s="333" t="str">
        <f>'12'!C20</f>
        <v>JUMAPOLO</v>
      </c>
      <c r="D21" s="438">
        <v>643</v>
      </c>
      <c r="E21" s="438">
        <v>766</v>
      </c>
      <c r="F21" s="130">
        <f t="shared" si="0"/>
        <v>1409</v>
      </c>
      <c r="G21" s="130">
        <f t="shared" si="1"/>
        <v>643</v>
      </c>
      <c r="H21" s="439">
        <f t="shared" si="2"/>
        <v>100</v>
      </c>
      <c r="I21" s="130">
        <f t="shared" si="3"/>
        <v>766</v>
      </c>
      <c r="J21" s="439">
        <f t="shared" si="4"/>
        <v>100</v>
      </c>
      <c r="K21" s="130">
        <f t="shared" si="5"/>
        <v>1409</v>
      </c>
      <c r="L21" s="440">
        <f t="shared" si="6"/>
        <v>100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7">
        <v>11</v>
      </c>
      <c r="B22" s="103"/>
      <c r="C22" s="333" t="str">
        <f>'12'!C21</f>
        <v>KWANGSAN</v>
      </c>
      <c r="D22" s="438">
        <v>468</v>
      </c>
      <c r="E22" s="438">
        <v>583</v>
      </c>
      <c r="F22" s="130">
        <f t="shared" si="0"/>
        <v>1051</v>
      </c>
      <c r="G22" s="130">
        <f t="shared" si="1"/>
        <v>468</v>
      </c>
      <c r="H22" s="439">
        <f t="shared" si="2"/>
        <v>100</v>
      </c>
      <c r="I22" s="130">
        <f t="shared" si="3"/>
        <v>583</v>
      </c>
      <c r="J22" s="439">
        <f t="shared" si="4"/>
        <v>100</v>
      </c>
      <c r="K22" s="130">
        <f t="shared" si="5"/>
        <v>1051</v>
      </c>
      <c r="L22" s="440">
        <f t="shared" si="6"/>
        <v>100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7">
        <v>12</v>
      </c>
      <c r="B23" s="103"/>
      <c r="C23" s="333" t="str">
        <f>'12'!C22</f>
        <v>JATIREJO</v>
      </c>
      <c r="D23" s="438">
        <v>476</v>
      </c>
      <c r="E23" s="438">
        <v>519</v>
      </c>
      <c r="F23" s="130">
        <f t="shared" si="0"/>
        <v>995</v>
      </c>
      <c r="G23" s="130">
        <f t="shared" si="1"/>
        <v>476</v>
      </c>
      <c r="H23" s="439">
        <f t="shared" si="2"/>
        <v>100</v>
      </c>
      <c r="I23" s="130">
        <f t="shared" si="3"/>
        <v>519</v>
      </c>
      <c r="J23" s="439">
        <f t="shared" si="4"/>
        <v>100</v>
      </c>
      <c r="K23" s="130">
        <f t="shared" si="5"/>
        <v>995</v>
      </c>
      <c r="L23" s="440">
        <f t="shared" si="6"/>
        <v>100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16" t="s">
        <v>597</v>
      </c>
      <c r="B24" s="116"/>
      <c r="C24" s="116"/>
      <c r="D24" s="134">
        <f>SUM(D12:D23)</f>
        <v>4937</v>
      </c>
      <c r="E24" s="134">
        <f>SUM(E12:E23)</f>
        <v>5792</v>
      </c>
      <c r="F24" s="134">
        <f>SUM(F12:F23)</f>
        <v>10729</v>
      </c>
      <c r="G24" s="134">
        <f>SUM(G12:G23)</f>
        <v>4937</v>
      </c>
      <c r="H24" s="441">
        <f t="shared" si="2"/>
        <v>100</v>
      </c>
      <c r="I24" s="134">
        <f>SUM(I12:I23)</f>
        <v>5792</v>
      </c>
      <c r="J24" s="441">
        <f t="shared" si="4"/>
        <v>100</v>
      </c>
      <c r="K24" s="134">
        <f>SUM(G24,I24)</f>
        <v>10729</v>
      </c>
      <c r="L24" s="441">
        <f t="shared" si="6"/>
        <v>100</v>
      </c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42"/>
      <c r="B25" s="142"/>
      <c r="C25" s="442"/>
      <c r="D25" s="340"/>
      <c r="E25" s="443"/>
      <c r="F25" s="442"/>
      <c r="G25" s="142"/>
      <c r="H25" s="142"/>
      <c r="I25" s="142"/>
      <c r="J25" s="142"/>
      <c r="K25" s="142"/>
      <c r="L25" s="142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1363</v>
      </c>
      <c r="B26" s="103"/>
      <c r="C26" s="103"/>
      <c r="D26" s="103"/>
      <c r="E26" s="103"/>
      <c r="F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8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</row>
    <row r="225" spans="1:12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</row>
    <row r="226" spans="1:12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</row>
    <row r="227" spans="1:12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</row>
    <row r="228" spans="1:12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</row>
    <row r="229" spans="1:12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</row>
    <row r="230" spans="1:12" ht="15.75" customHeight="1" x14ac:dyDescent="0.25"/>
    <row r="231" spans="1:12" ht="15.75" customHeight="1" x14ac:dyDescent="0.25"/>
    <row r="232" spans="1:12" ht="15.75" customHeight="1" x14ac:dyDescent="0.25"/>
    <row r="233" spans="1:12" ht="15.75" customHeight="1" x14ac:dyDescent="0.25"/>
    <row r="234" spans="1:12" ht="15.75" customHeight="1" x14ac:dyDescent="0.25"/>
    <row r="235" spans="1:12" ht="15.75" customHeight="1" x14ac:dyDescent="0.25"/>
    <row r="236" spans="1:12" ht="15.75" customHeight="1" x14ac:dyDescent="0.25"/>
    <row r="237" spans="1:12" ht="15.75" customHeight="1" x14ac:dyDescent="0.25"/>
    <row r="238" spans="1:12" ht="15.75" customHeight="1" x14ac:dyDescent="0.25"/>
    <row r="239" spans="1:12" ht="15.75" customHeight="1" x14ac:dyDescent="0.25"/>
    <row r="240" spans="1:12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7">
    <mergeCell ref="A3:L3"/>
    <mergeCell ref="A7:A10"/>
    <mergeCell ref="B7:B10"/>
    <mergeCell ref="C7:C10"/>
    <mergeCell ref="D7:L8"/>
    <mergeCell ref="D9:F9"/>
    <mergeCell ref="G9:L9"/>
  </mergeCells>
  <printOptions horizontalCentered="1"/>
  <pageMargins left="1.7" right="0.9" top="1.1499999999999999" bottom="0.9" header="0.51180555555555496" footer="0.51180555555555496"/>
  <pageSetup paperSize="9" scale="73" firstPageNumber="0" orientation="landscape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F29" sqref="F29"/>
    </sheetView>
  </sheetViews>
  <sheetFormatPr defaultColWidth="14.42578125" defaultRowHeight="15" x14ac:dyDescent="0.25"/>
  <cols>
    <col min="1" max="1" width="7.42578125" customWidth="1"/>
    <col min="2" max="2" width="16" customWidth="1"/>
    <col min="3" max="4" width="16.42578125" customWidth="1"/>
    <col min="5" max="5" width="16.28515625" customWidth="1"/>
    <col min="6" max="6" width="17.28515625" customWidth="1"/>
    <col min="7" max="8" width="16.42578125" customWidth="1"/>
    <col min="9" max="9" width="16.140625" customWidth="1"/>
    <col min="10" max="10" width="16.5703125" customWidth="1"/>
    <col min="11" max="11" width="16.7109375" customWidth="1"/>
    <col min="12" max="12" width="17.28515625" customWidth="1"/>
    <col min="13" max="13" width="16.85546875" customWidth="1"/>
    <col min="14" max="26" width="8.7109375" customWidth="1"/>
  </cols>
  <sheetData>
    <row r="1" spans="1:26" ht="12.75" customHeight="1" x14ac:dyDescent="0.25">
      <c r="A1" s="101" t="s">
        <v>1015</v>
      </c>
      <c r="B1" s="350"/>
      <c r="C1" s="350"/>
      <c r="D1" s="350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</row>
    <row r="2" spans="1:26" ht="12.75" customHeight="1" x14ac:dyDescent="0.25">
      <c r="A2" s="444"/>
      <c r="B2" s="444"/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</row>
    <row r="3" spans="1:26" ht="16.5" customHeight="1" x14ac:dyDescent="0.25">
      <c r="A3" s="772" t="s">
        <v>1016</v>
      </c>
      <c r="B3" s="772"/>
      <c r="C3" s="772"/>
      <c r="D3" s="772"/>
      <c r="E3" s="772"/>
      <c r="F3" s="772"/>
      <c r="G3" s="772"/>
      <c r="H3" s="772"/>
      <c r="I3" s="772"/>
      <c r="J3" s="772"/>
      <c r="K3" s="772"/>
      <c r="L3" s="772"/>
      <c r="M3" s="772"/>
      <c r="N3" s="445"/>
      <c r="O3" s="445"/>
      <c r="P3" s="445"/>
      <c r="Q3" s="445"/>
      <c r="R3" s="445"/>
      <c r="S3" s="445"/>
      <c r="T3" s="445"/>
      <c r="U3" s="445"/>
      <c r="V3" s="445"/>
      <c r="W3" s="445"/>
      <c r="X3" s="445"/>
      <c r="Y3" s="445"/>
      <c r="Z3" s="445"/>
    </row>
    <row r="4" spans="1:26" ht="16.5" customHeight="1" x14ac:dyDescent="0.25">
      <c r="A4" s="246"/>
      <c r="B4" s="246"/>
      <c r="C4" s="246"/>
      <c r="D4" s="246"/>
      <c r="E4" s="244"/>
      <c r="F4" s="244"/>
      <c r="G4" s="122" t="str">
        <f>'1'!$E$5</f>
        <v>KABUPATEN/KOTA</v>
      </c>
      <c r="H4" s="101" t="str">
        <f>'1'!$F$5</f>
        <v>KARANGANYAR</v>
      </c>
      <c r="I4" s="246"/>
      <c r="J4" s="246"/>
      <c r="K4" s="246"/>
      <c r="L4" s="246"/>
      <c r="M4" s="246"/>
      <c r="N4" s="445"/>
      <c r="O4" s="445"/>
      <c r="P4" s="445"/>
      <c r="Q4" s="445"/>
      <c r="R4" s="445"/>
      <c r="S4" s="445"/>
      <c r="T4" s="445"/>
      <c r="U4" s="445"/>
      <c r="V4" s="445"/>
      <c r="W4" s="445"/>
      <c r="X4" s="445"/>
      <c r="Y4" s="445"/>
      <c r="Z4" s="445"/>
    </row>
    <row r="5" spans="1:26" ht="12.75" customHeight="1" x14ac:dyDescent="0.25">
      <c r="A5" s="246"/>
      <c r="B5" s="246"/>
      <c r="C5" s="246"/>
      <c r="D5" s="246"/>
      <c r="E5" s="244"/>
      <c r="F5" s="244"/>
      <c r="G5" s="122" t="str">
        <f>'1'!$E$6</f>
        <v>TAHUN</v>
      </c>
      <c r="H5" s="101">
        <f>'1'!$F$6</f>
        <v>2024</v>
      </c>
      <c r="I5" s="246"/>
      <c r="J5" s="246"/>
      <c r="K5" s="246"/>
      <c r="L5" s="246"/>
      <c r="M5" s="246"/>
      <c r="N5" s="445"/>
      <c r="O5" s="445"/>
      <c r="P5" s="445"/>
      <c r="Q5" s="445"/>
      <c r="R5" s="445"/>
      <c r="S5" s="445"/>
      <c r="T5" s="445"/>
      <c r="U5" s="445"/>
      <c r="V5" s="445"/>
      <c r="W5" s="445"/>
      <c r="X5" s="445"/>
      <c r="Y5" s="445"/>
      <c r="Z5" s="445"/>
    </row>
    <row r="6" spans="1:26" ht="12.75" customHeight="1" x14ac:dyDescent="0.25">
      <c r="A6" s="446"/>
      <c r="B6" s="446"/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</row>
    <row r="7" spans="1:26" ht="20.25" customHeight="1" x14ac:dyDescent="0.25">
      <c r="A7" s="759" t="s">
        <v>4</v>
      </c>
      <c r="B7" s="759" t="s">
        <v>502</v>
      </c>
      <c r="C7" s="759" t="str">
        <f>'12'!C7</f>
        <v>DESA</v>
      </c>
      <c r="D7" s="759" t="s">
        <v>502</v>
      </c>
      <c r="E7" s="759"/>
      <c r="F7" s="759"/>
      <c r="G7" s="759"/>
      <c r="H7" s="759"/>
      <c r="I7" s="759"/>
      <c r="J7" s="759"/>
      <c r="K7" s="759"/>
      <c r="L7" s="759"/>
      <c r="M7" s="759"/>
      <c r="N7" s="447"/>
      <c r="O7" s="447"/>
      <c r="P7" s="447"/>
      <c r="Q7" s="447"/>
      <c r="R7" s="447"/>
      <c r="S7" s="447"/>
      <c r="T7" s="447"/>
      <c r="U7" s="350"/>
      <c r="V7" s="350"/>
      <c r="W7" s="350"/>
      <c r="X7" s="350"/>
      <c r="Y7" s="350"/>
      <c r="Z7" s="350"/>
    </row>
    <row r="8" spans="1:26" ht="63" customHeight="1" x14ac:dyDescent="0.25">
      <c r="A8" s="759"/>
      <c r="B8" s="759"/>
      <c r="C8" s="759"/>
      <c r="D8" s="680" t="s">
        <v>1017</v>
      </c>
      <c r="E8" s="680" t="s">
        <v>1018</v>
      </c>
      <c r="F8" s="680" t="s">
        <v>1019</v>
      </c>
      <c r="G8" s="680" t="s">
        <v>1020</v>
      </c>
      <c r="H8" s="680" t="s">
        <v>1021</v>
      </c>
      <c r="I8" s="680" t="s">
        <v>1022</v>
      </c>
      <c r="J8" s="680" t="s">
        <v>1023</v>
      </c>
      <c r="K8" s="680" t="s">
        <v>1024</v>
      </c>
      <c r="L8" s="680" t="s">
        <v>1025</v>
      </c>
      <c r="M8" s="680" t="s">
        <v>1026</v>
      </c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</row>
    <row r="9" spans="1:26" ht="12.75" customHeight="1" x14ac:dyDescent="0.25">
      <c r="A9" s="221">
        <v>1</v>
      </c>
      <c r="B9" s="109">
        <v>2</v>
      </c>
      <c r="C9" s="221">
        <v>3</v>
      </c>
      <c r="D9" s="221">
        <v>4</v>
      </c>
      <c r="E9" s="221">
        <v>5</v>
      </c>
      <c r="F9" s="221">
        <v>6</v>
      </c>
      <c r="G9" s="221">
        <v>7</v>
      </c>
      <c r="H9" s="221">
        <v>8</v>
      </c>
      <c r="I9" s="221">
        <v>9</v>
      </c>
      <c r="J9" s="221">
        <v>10</v>
      </c>
      <c r="K9" s="221">
        <v>11</v>
      </c>
      <c r="L9" s="221">
        <v>12</v>
      </c>
      <c r="M9" s="221">
        <v>13</v>
      </c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</row>
    <row r="10" spans="1:26" ht="15" customHeight="1" x14ac:dyDescent="0.25">
      <c r="A10" s="111">
        <v>1</v>
      </c>
      <c r="B10" s="167" t="str">
        <f>'9'!B9</f>
        <v>JUMAPOLO</v>
      </c>
      <c r="C10" s="150" t="str">
        <f>'29'!C11</f>
        <v>PASEBAN</v>
      </c>
      <c r="D10" s="448">
        <v>4</v>
      </c>
      <c r="E10" s="113">
        <v>1</v>
      </c>
      <c r="F10" s="113">
        <v>3</v>
      </c>
      <c r="G10" s="113">
        <v>0</v>
      </c>
      <c r="H10" s="113">
        <v>12</v>
      </c>
      <c r="I10" s="113">
        <v>12</v>
      </c>
      <c r="J10" s="113">
        <v>2</v>
      </c>
      <c r="K10" s="113">
        <v>0</v>
      </c>
      <c r="L10" s="113">
        <v>0</v>
      </c>
      <c r="M10" s="113">
        <v>2</v>
      </c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</row>
    <row r="11" spans="1:26" ht="15" customHeight="1" x14ac:dyDescent="0.25">
      <c r="A11" s="111">
        <v>2</v>
      </c>
      <c r="B11" s="167"/>
      <c r="C11" s="150" t="str">
        <f>'29'!C12</f>
        <v>LEMAHBANG</v>
      </c>
      <c r="D11" s="448">
        <v>4</v>
      </c>
      <c r="E11" s="113">
        <v>1</v>
      </c>
      <c r="F11" s="113">
        <v>3</v>
      </c>
      <c r="G11" s="113">
        <v>0</v>
      </c>
      <c r="H11" s="113">
        <v>12</v>
      </c>
      <c r="I11" s="113">
        <v>12</v>
      </c>
      <c r="J11" s="113">
        <v>2</v>
      </c>
      <c r="K11" s="113">
        <v>0</v>
      </c>
      <c r="L11" s="113">
        <v>0</v>
      </c>
      <c r="M11" s="113">
        <v>2</v>
      </c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</row>
    <row r="12" spans="1:26" ht="15" customHeight="1" x14ac:dyDescent="0.25">
      <c r="A12" s="111">
        <v>3</v>
      </c>
      <c r="B12" s="167"/>
      <c r="C12" s="150" t="str">
        <f>'29'!C13</f>
        <v>KARANGBANGUN</v>
      </c>
      <c r="D12" s="448">
        <v>4</v>
      </c>
      <c r="E12" s="113">
        <v>1</v>
      </c>
      <c r="F12" s="113">
        <v>3</v>
      </c>
      <c r="G12" s="113">
        <v>0</v>
      </c>
      <c r="H12" s="113">
        <v>12</v>
      </c>
      <c r="I12" s="113">
        <v>12</v>
      </c>
      <c r="J12" s="113">
        <v>2</v>
      </c>
      <c r="K12" s="113">
        <v>0</v>
      </c>
      <c r="L12" s="113">
        <v>0</v>
      </c>
      <c r="M12" s="113">
        <v>2</v>
      </c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</row>
    <row r="13" spans="1:26" ht="15" customHeight="1" x14ac:dyDescent="0.25">
      <c r="A13" s="111">
        <v>4</v>
      </c>
      <c r="B13" s="167"/>
      <c r="C13" s="150" t="str">
        <f>'29'!C14</f>
        <v>PLOSO</v>
      </c>
      <c r="D13" s="448">
        <v>4</v>
      </c>
      <c r="E13" s="113">
        <v>1</v>
      </c>
      <c r="F13" s="113">
        <v>3</v>
      </c>
      <c r="G13" s="113">
        <v>0</v>
      </c>
      <c r="H13" s="113">
        <v>12</v>
      </c>
      <c r="I13" s="113">
        <v>12</v>
      </c>
      <c r="J13" s="113">
        <v>2</v>
      </c>
      <c r="K13" s="113">
        <v>0</v>
      </c>
      <c r="L13" s="113">
        <v>0</v>
      </c>
      <c r="M13" s="113">
        <v>2</v>
      </c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</row>
    <row r="14" spans="1:26" ht="15" customHeight="1" x14ac:dyDescent="0.25">
      <c r="A14" s="111">
        <v>5</v>
      </c>
      <c r="B14" s="167"/>
      <c r="C14" s="150" t="str">
        <f>'29'!C15</f>
        <v>GIRIWONDO</v>
      </c>
      <c r="D14" s="448">
        <v>4</v>
      </c>
      <c r="E14" s="113">
        <v>1</v>
      </c>
      <c r="F14" s="113">
        <v>3</v>
      </c>
      <c r="G14" s="113">
        <v>0</v>
      </c>
      <c r="H14" s="113">
        <v>12</v>
      </c>
      <c r="I14" s="113">
        <v>12</v>
      </c>
      <c r="J14" s="113">
        <v>3</v>
      </c>
      <c r="K14" s="113">
        <v>0</v>
      </c>
      <c r="L14" s="113">
        <v>0</v>
      </c>
      <c r="M14" s="113">
        <v>2</v>
      </c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</row>
    <row r="15" spans="1:26" ht="15" customHeight="1" x14ac:dyDescent="0.25">
      <c r="A15" s="111">
        <v>6</v>
      </c>
      <c r="B15" s="167"/>
      <c r="C15" s="150" t="str">
        <f>'29'!C16</f>
        <v>KADIPIRO</v>
      </c>
      <c r="D15" s="448">
        <v>4</v>
      </c>
      <c r="E15" s="113">
        <v>1</v>
      </c>
      <c r="F15" s="113">
        <v>3</v>
      </c>
      <c r="G15" s="113">
        <v>0</v>
      </c>
      <c r="H15" s="113">
        <v>12</v>
      </c>
      <c r="I15" s="113">
        <v>12</v>
      </c>
      <c r="J15" s="113">
        <v>3</v>
      </c>
      <c r="K15" s="113">
        <v>0</v>
      </c>
      <c r="L15" s="113">
        <v>0</v>
      </c>
      <c r="M15" s="113">
        <v>3</v>
      </c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</row>
    <row r="16" spans="1:26" ht="15" customHeight="1" x14ac:dyDescent="0.25">
      <c r="A16" s="111">
        <v>7</v>
      </c>
      <c r="B16" s="167"/>
      <c r="C16" s="150" t="str">
        <f>'29'!C17</f>
        <v>JUMANTORO</v>
      </c>
      <c r="D16" s="448">
        <v>4</v>
      </c>
      <c r="E16" s="113">
        <v>1</v>
      </c>
      <c r="F16" s="113">
        <v>3</v>
      </c>
      <c r="G16" s="113">
        <v>0</v>
      </c>
      <c r="H16" s="113">
        <v>12</v>
      </c>
      <c r="I16" s="113">
        <v>12</v>
      </c>
      <c r="J16" s="113">
        <v>3</v>
      </c>
      <c r="K16" s="113">
        <v>0</v>
      </c>
      <c r="L16" s="113">
        <v>0</v>
      </c>
      <c r="M16" s="113">
        <v>3</v>
      </c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</row>
    <row r="17" spans="1:26" ht="15" customHeight="1" x14ac:dyDescent="0.25">
      <c r="A17" s="111">
        <v>8</v>
      </c>
      <c r="B17" s="167"/>
      <c r="C17" s="150" t="str">
        <f>'29'!C18</f>
        <v>KEDAWUNG</v>
      </c>
      <c r="D17" s="448">
        <v>4</v>
      </c>
      <c r="E17" s="113">
        <v>1</v>
      </c>
      <c r="F17" s="113">
        <v>3</v>
      </c>
      <c r="G17" s="113">
        <v>0</v>
      </c>
      <c r="H17" s="113">
        <v>12</v>
      </c>
      <c r="I17" s="113">
        <v>12</v>
      </c>
      <c r="J17" s="113">
        <v>2</v>
      </c>
      <c r="K17" s="113">
        <v>1</v>
      </c>
      <c r="L17" s="113">
        <v>0</v>
      </c>
      <c r="M17" s="113">
        <v>3</v>
      </c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</row>
    <row r="18" spans="1:26" ht="15" customHeight="1" x14ac:dyDescent="0.25">
      <c r="A18" s="111">
        <v>9</v>
      </c>
      <c r="B18" s="167"/>
      <c r="C18" s="150" t="str">
        <f>'29'!C19</f>
        <v>BAKALAN</v>
      </c>
      <c r="D18" s="448">
        <v>4</v>
      </c>
      <c r="E18" s="113">
        <v>1</v>
      </c>
      <c r="F18" s="113">
        <v>3</v>
      </c>
      <c r="G18" s="113">
        <v>0</v>
      </c>
      <c r="H18" s="113">
        <v>12</v>
      </c>
      <c r="I18" s="113">
        <v>12</v>
      </c>
      <c r="J18" s="113">
        <v>3</v>
      </c>
      <c r="K18" s="113">
        <v>0</v>
      </c>
      <c r="L18" s="113">
        <v>0</v>
      </c>
      <c r="M18" s="113">
        <v>3</v>
      </c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</row>
    <row r="19" spans="1:26" ht="15" customHeight="1" x14ac:dyDescent="0.25">
      <c r="A19" s="111">
        <v>10</v>
      </c>
      <c r="B19" s="167"/>
      <c r="C19" s="150" t="str">
        <f>'29'!C20</f>
        <v>JUMAPOLO</v>
      </c>
      <c r="D19" s="448">
        <v>4</v>
      </c>
      <c r="E19" s="113">
        <v>1</v>
      </c>
      <c r="F19" s="113">
        <v>3</v>
      </c>
      <c r="G19" s="113">
        <v>0</v>
      </c>
      <c r="H19" s="113">
        <v>12</v>
      </c>
      <c r="I19" s="113">
        <v>12</v>
      </c>
      <c r="J19" s="113">
        <v>4</v>
      </c>
      <c r="K19" s="113">
        <v>4</v>
      </c>
      <c r="L19" s="113">
        <v>1</v>
      </c>
      <c r="M19" s="113">
        <v>9</v>
      </c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</row>
    <row r="20" spans="1:26" ht="15" customHeight="1" x14ac:dyDescent="0.25">
      <c r="A20" s="111">
        <v>11</v>
      </c>
      <c r="B20" s="167"/>
      <c r="C20" s="150" t="str">
        <f>'29'!C21</f>
        <v>KWANGSAN</v>
      </c>
      <c r="D20" s="448">
        <v>4</v>
      </c>
      <c r="E20" s="113">
        <v>1</v>
      </c>
      <c r="F20" s="113">
        <v>3</v>
      </c>
      <c r="G20" s="113">
        <v>0</v>
      </c>
      <c r="H20" s="113">
        <v>12</v>
      </c>
      <c r="I20" s="113">
        <v>12</v>
      </c>
      <c r="J20" s="113">
        <v>4</v>
      </c>
      <c r="K20" s="113">
        <v>0</v>
      </c>
      <c r="L20" s="113">
        <v>0</v>
      </c>
      <c r="M20" s="113">
        <v>4</v>
      </c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</row>
    <row r="21" spans="1:26" ht="15" customHeight="1" x14ac:dyDescent="0.25">
      <c r="A21" s="111">
        <v>12</v>
      </c>
      <c r="B21" s="167"/>
      <c r="C21" s="150" t="str">
        <f>'29'!C22</f>
        <v>JATIREJO</v>
      </c>
      <c r="D21" s="448">
        <v>4</v>
      </c>
      <c r="E21" s="113">
        <v>1</v>
      </c>
      <c r="F21" s="113">
        <v>3</v>
      </c>
      <c r="G21" s="113">
        <v>0</v>
      </c>
      <c r="H21" s="113">
        <v>12</v>
      </c>
      <c r="I21" s="113">
        <v>12</v>
      </c>
      <c r="J21" s="113">
        <v>3</v>
      </c>
      <c r="K21" s="113">
        <v>1</v>
      </c>
      <c r="L21" s="113">
        <v>0</v>
      </c>
      <c r="M21" s="113">
        <v>4</v>
      </c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</row>
    <row r="22" spans="1:26" ht="15" customHeight="1" x14ac:dyDescent="0.25">
      <c r="A22" s="132" t="s">
        <v>597</v>
      </c>
      <c r="B22" s="449"/>
      <c r="C22" s="450">
        <f>COUNTA(C10:C21)</f>
        <v>12</v>
      </c>
      <c r="D22" s="451">
        <f t="shared" ref="D22:M22" si="0">COUNTIF(D10:D21,"v")</f>
        <v>0</v>
      </c>
      <c r="E22" s="451">
        <f t="shared" si="0"/>
        <v>0</v>
      </c>
      <c r="F22" s="451">
        <f t="shared" si="0"/>
        <v>0</v>
      </c>
      <c r="G22" s="451">
        <f t="shared" si="0"/>
        <v>0</v>
      </c>
      <c r="H22" s="451">
        <f t="shared" si="0"/>
        <v>0</v>
      </c>
      <c r="I22" s="451">
        <f t="shared" si="0"/>
        <v>0</v>
      </c>
      <c r="J22" s="451">
        <f t="shared" si="0"/>
        <v>0</v>
      </c>
      <c r="K22" s="451">
        <f t="shared" si="0"/>
        <v>0</v>
      </c>
      <c r="L22" s="451">
        <f t="shared" si="0"/>
        <v>0</v>
      </c>
      <c r="M22" s="451">
        <f t="shared" si="0"/>
        <v>0</v>
      </c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</row>
    <row r="23" spans="1:26" ht="15" customHeight="1" x14ac:dyDescent="0.25">
      <c r="A23" s="257" t="s">
        <v>1027</v>
      </c>
      <c r="B23" s="452"/>
      <c r="C23" s="452"/>
      <c r="D23" s="453">
        <f t="shared" ref="D23:M23" si="1">D22/$C$22*100</f>
        <v>0</v>
      </c>
      <c r="E23" s="453">
        <f t="shared" si="1"/>
        <v>0</v>
      </c>
      <c r="F23" s="453">
        <f t="shared" si="1"/>
        <v>0</v>
      </c>
      <c r="G23" s="453">
        <f t="shared" si="1"/>
        <v>0</v>
      </c>
      <c r="H23" s="453">
        <f t="shared" si="1"/>
        <v>0</v>
      </c>
      <c r="I23" s="453">
        <f t="shared" si="1"/>
        <v>0</v>
      </c>
      <c r="J23" s="453">
        <f t="shared" si="1"/>
        <v>0</v>
      </c>
      <c r="K23" s="453">
        <f t="shared" si="1"/>
        <v>0</v>
      </c>
      <c r="L23" s="453">
        <f t="shared" si="1"/>
        <v>0</v>
      </c>
      <c r="M23" s="453">
        <f t="shared" si="1"/>
        <v>0</v>
      </c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</row>
    <row r="24" spans="1:26" ht="15" customHeight="1" x14ac:dyDescent="0.25">
      <c r="A24" s="350"/>
      <c r="B24" s="350"/>
      <c r="C24" s="350"/>
      <c r="D24" s="350"/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</row>
    <row r="25" spans="1:26" ht="15" customHeight="1" x14ac:dyDescent="0.25">
      <c r="A25" s="681" t="s">
        <v>1361</v>
      </c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</row>
    <row r="26" spans="1:26" ht="15" customHeight="1" x14ac:dyDescent="0.25">
      <c r="A26" s="350" t="s">
        <v>1028</v>
      </c>
      <c r="B26" s="350"/>
      <c r="C26" s="350"/>
      <c r="D26" s="350"/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</row>
    <row r="27" spans="1:26" ht="15" customHeight="1" x14ac:dyDescent="0.25">
      <c r="A27" s="350"/>
      <c r="B27" s="350"/>
      <c r="C27" s="350"/>
      <c r="D27" s="350"/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</row>
    <row r="28" spans="1:26" ht="15" customHeight="1" x14ac:dyDescent="0.25">
      <c r="A28" s="350"/>
      <c r="B28" s="350"/>
      <c r="C28" s="350"/>
      <c r="D28" s="350"/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</row>
    <row r="29" spans="1:26" ht="15" customHeight="1" x14ac:dyDescent="0.25">
      <c r="A29" s="350"/>
      <c r="B29" s="350"/>
      <c r="C29" s="350"/>
      <c r="D29" s="350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</row>
    <row r="30" spans="1:26" ht="15" customHeight="1" x14ac:dyDescent="0.25">
      <c r="A30" s="350"/>
      <c r="B30" s="350"/>
      <c r="C30" s="350"/>
      <c r="D30" s="350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</row>
    <row r="31" spans="1:26" ht="15" customHeight="1" x14ac:dyDescent="0.25">
      <c r="A31" s="350"/>
      <c r="B31" s="350"/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</row>
    <row r="32" spans="1:26" ht="19.5" customHeight="1" x14ac:dyDescent="0.25">
      <c r="A32" s="350"/>
      <c r="B32" s="350"/>
      <c r="C32" s="350"/>
      <c r="D32" s="350"/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</row>
    <row r="33" spans="1:26" ht="19.5" customHeight="1" x14ac:dyDescent="0.25">
      <c r="A33" s="350"/>
      <c r="B33" s="350"/>
      <c r="C33" s="350"/>
      <c r="D33" s="350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</row>
    <row r="34" spans="1:26" ht="12.75" customHeight="1" x14ac:dyDescent="0.25">
      <c r="A34" s="350"/>
      <c r="B34" s="350"/>
      <c r="C34" s="350"/>
      <c r="D34" s="350"/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</row>
    <row r="35" spans="1:26" ht="12.75" customHeight="1" x14ac:dyDescent="0.25">
      <c r="A35" s="350"/>
      <c r="B35" s="350"/>
      <c r="C35" s="350"/>
      <c r="D35" s="350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</row>
    <row r="36" spans="1:26" ht="12.75" customHeight="1" x14ac:dyDescent="0.25">
      <c r="A36" s="350"/>
      <c r="B36" s="350"/>
      <c r="C36" s="350"/>
      <c r="D36" s="350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</row>
    <row r="37" spans="1:26" ht="12.75" customHeight="1" x14ac:dyDescent="0.25">
      <c r="A37" s="350"/>
      <c r="B37" s="350"/>
      <c r="C37" s="350"/>
      <c r="D37" s="350"/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</row>
    <row r="38" spans="1:26" ht="12.75" customHeight="1" x14ac:dyDescent="0.25">
      <c r="A38" s="350"/>
      <c r="B38" s="350"/>
      <c r="C38" s="350"/>
      <c r="D38" s="350"/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</row>
    <row r="39" spans="1:26" ht="12.75" customHeight="1" x14ac:dyDescent="0.25">
      <c r="A39" s="350"/>
      <c r="B39" s="350"/>
      <c r="C39" s="350"/>
      <c r="D39" s="350"/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</row>
    <row r="40" spans="1:26" ht="12.75" customHeight="1" x14ac:dyDescent="0.25">
      <c r="A40" s="350"/>
      <c r="B40" s="350"/>
      <c r="C40" s="350"/>
      <c r="D40" s="350"/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</row>
    <row r="41" spans="1:26" ht="12.75" customHeight="1" x14ac:dyDescent="0.25">
      <c r="A41" s="350"/>
      <c r="B41" s="350"/>
      <c r="C41" s="350"/>
      <c r="D41" s="350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</row>
    <row r="42" spans="1:26" ht="12.75" customHeight="1" x14ac:dyDescent="0.25">
      <c r="A42" s="350"/>
      <c r="B42" s="350"/>
      <c r="C42" s="350"/>
      <c r="D42" s="350"/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</row>
    <row r="43" spans="1:26" ht="12.75" customHeight="1" x14ac:dyDescent="0.25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</row>
    <row r="44" spans="1:26" ht="12.75" customHeight="1" x14ac:dyDescent="0.2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</row>
    <row r="45" spans="1:26" ht="12.75" customHeight="1" x14ac:dyDescent="0.25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</row>
    <row r="46" spans="1:26" ht="12.75" customHeight="1" x14ac:dyDescent="0.25">
      <c r="A46" s="350"/>
      <c r="B46" s="350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</row>
    <row r="47" spans="1:26" ht="12.75" customHeight="1" x14ac:dyDescent="0.25">
      <c r="A47" s="350"/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</row>
    <row r="48" spans="1:26" ht="12.75" customHeight="1" x14ac:dyDescent="0.25">
      <c r="A48" s="350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</row>
    <row r="49" spans="1:26" ht="12.75" customHeight="1" x14ac:dyDescent="0.25">
      <c r="A49" s="350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</row>
    <row r="50" spans="1:26" ht="12.75" customHeight="1" x14ac:dyDescent="0.25">
      <c r="A50" s="350"/>
      <c r="B50" s="350"/>
      <c r="C50" s="350"/>
      <c r="D50" s="350"/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</row>
    <row r="51" spans="1:26" ht="12.75" customHeight="1" x14ac:dyDescent="0.25">
      <c r="A51" s="350"/>
      <c r="B51" s="350"/>
      <c r="C51" s="350"/>
      <c r="D51" s="350"/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</row>
    <row r="52" spans="1:26" ht="12.75" customHeight="1" x14ac:dyDescent="0.25">
      <c r="A52" s="350"/>
      <c r="B52" s="350"/>
      <c r="C52" s="350"/>
      <c r="D52" s="350"/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</row>
    <row r="53" spans="1:26" ht="12.75" customHeight="1" x14ac:dyDescent="0.25">
      <c r="A53" s="350"/>
      <c r="B53" s="350"/>
      <c r="C53" s="350"/>
      <c r="D53" s="350"/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</row>
    <row r="54" spans="1:26" ht="12.75" customHeight="1" x14ac:dyDescent="0.25">
      <c r="A54" s="350"/>
      <c r="B54" s="350"/>
      <c r="C54" s="350"/>
      <c r="D54" s="350"/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</row>
    <row r="55" spans="1:26" ht="12.75" customHeight="1" x14ac:dyDescent="0.25">
      <c r="A55" s="350"/>
      <c r="B55" s="350"/>
      <c r="C55" s="350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</row>
    <row r="56" spans="1:26" ht="12.75" customHeight="1" x14ac:dyDescent="0.25">
      <c r="A56" s="350"/>
      <c r="B56" s="350"/>
      <c r="C56" s="350"/>
      <c r="D56" s="350"/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</row>
    <row r="57" spans="1:26" ht="12.75" customHeight="1" x14ac:dyDescent="0.25">
      <c r="A57" s="350"/>
      <c r="B57" s="350"/>
      <c r="C57" s="350"/>
      <c r="D57" s="350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</row>
    <row r="58" spans="1:26" ht="12.75" customHeight="1" x14ac:dyDescent="0.25">
      <c r="A58" s="350"/>
      <c r="B58" s="350"/>
      <c r="C58" s="350"/>
      <c r="D58" s="350"/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</row>
    <row r="59" spans="1:26" ht="12.75" customHeight="1" x14ac:dyDescent="0.25">
      <c r="A59" s="350"/>
      <c r="B59" s="350"/>
      <c r="C59" s="350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</row>
    <row r="60" spans="1:26" ht="12.75" customHeight="1" x14ac:dyDescent="0.25">
      <c r="A60" s="350"/>
      <c r="B60" s="350"/>
      <c r="C60" s="350"/>
      <c r="D60" s="350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</row>
    <row r="61" spans="1:26" ht="12.75" customHeight="1" x14ac:dyDescent="0.25">
      <c r="A61" s="350"/>
      <c r="B61" s="350"/>
      <c r="C61" s="350"/>
      <c r="D61" s="350"/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</row>
    <row r="62" spans="1:26" ht="12.75" customHeight="1" x14ac:dyDescent="0.25">
      <c r="A62" s="350"/>
      <c r="B62" s="350"/>
      <c r="C62" s="350"/>
      <c r="D62" s="350"/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</row>
    <row r="63" spans="1:26" ht="12.75" customHeight="1" x14ac:dyDescent="0.25">
      <c r="A63" s="350"/>
      <c r="B63" s="350"/>
      <c r="C63" s="350"/>
      <c r="D63" s="350"/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</row>
    <row r="64" spans="1:26" ht="12.75" customHeight="1" x14ac:dyDescent="0.25">
      <c r="A64" s="350"/>
      <c r="B64" s="350"/>
      <c r="C64" s="350"/>
      <c r="D64" s="350"/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</row>
    <row r="65" spans="1:26" ht="12.75" customHeight="1" x14ac:dyDescent="0.25">
      <c r="A65" s="350"/>
      <c r="B65" s="350"/>
      <c r="C65" s="350"/>
      <c r="D65" s="350"/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</row>
    <row r="66" spans="1:26" ht="12.75" customHeight="1" x14ac:dyDescent="0.25">
      <c r="A66" s="350"/>
      <c r="B66" s="350"/>
      <c r="C66" s="350"/>
      <c r="D66" s="350"/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</row>
    <row r="67" spans="1:26" ht="12.75" customHeight="1" x14ac:dyDescent="0.25">
      <c r="A67" s="350"/>
      <c r="B67" s="350"/>
      <c r="C67" s="350"/>
      <c r="D67" s="350"/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</row>
    <row r="68" spans="1:26" ht="12.75" customHeight="1" x14ac:dyDescent="0.25">
      <c r="A68" s="350"/>
      <c r="B68" s="350"/>
      <c r="C68" s="350"/>
      <c r="D68" s="350"/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</row>
    <row r="69" spans="1:26" ht="12.75" customHeight="1" x14ac:dyDescent="0.25">
      <c r="A69" s="350"/>
      <c r="B69" s="350"/>
      <c r="C69" s="350"/>
      <c r="D69" s="350"/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</row>
    <row r="70" spans="1:26" ht="12.75" customHeight="1" x14ac:dyDescent="0.25">
      <c r="A70" s="350"/>
      <c r="B70" s="350"/>
      <c r="C70" s="350"/>
      <c r="D70" s="350"/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</row>
    <row r="71" spans="1:26" ht="12.75" customHeight="1" x14ac:dyDescent="0.25">
      <c r="A71" s="350"/>
      <c r="B71" s="350"/>
      <c r="C71" s="350"/>
      <c r="D71" s="350"/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</row>
    <row r="72" spans="1:26" ht="12.75" customHeight="1" x14ac:dyDescent="0.25">
      <c r="A72" s="350"/>
      <c r="B72" s="350"/>
      <c r="C72" s="350"/>
      <c r="D72" s="350"/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</row>
    <row r="73" spans="1:26" ht="12.75" customHeight="1" x14ac:dyDescent="0.25">
      <c r="A73" s="350"/>
      <c r="B73" s="350"/>
      <c r="C73" s="350"/>
      <c r="D73" s="350"/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</row>
    <row r="74" spans="1:26" ht="12.75" customHeight="1" x14ac:dyDescent="0.25">
      <c r="A74" s="350"/>
      <c r="B74" s="350"/>
      <c r="C74" s="350"/>
      <c r="D74" s="350"/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</row>
    <row r="75" spans="1:26" ht="12.75" customHeight="1" x14ac:dyDescent="0.25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</row>
    <row r="76" spans="1:26" ht="12.75" customHeight="1" x14ac:dyDescent="0.25">
      <c r="A76" s="350"/>
      <c r="B76" s="350"/>
      <c r="C76" s="350"/>
      <c r="D76" s="350"/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</row>
    <row r="77" spans="1:26" ht="12.75" customHeight="1" x14ac:dyDescent="0.25">
      <c r="A77" s="350"/>
      <c r="B77" s="350"/>
      <c r="C77" s="350"/>
      <c r="D77" s="350"/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</row>
    <row r="78" spans="1:26" ht="12.75" customHeight="1" x14ac:dyDescent="0.25">
      <c r="A78" s="350"/>
      <c r="B78" s="350"/>
      <c r="C78" s="350"/>
      <c r="D78" s="350"/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</row>
    <row r="79" spans="1:26" ht="12.75" customHeight="1" x14ac:dyDescent="0.25">
      <c r="A79" s="350"/>
      <c r="B79" s="350"/>
      <c r="C79" s="350"/>
      <c r="D79" s="350"/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</row>
    <row r="80" spans="1:26" ht="12.75" customHeight="1" x14ac:dyDescent="0.25">
      <c r="A80" s="350"/>
      <c r="B80" s="350"/>
      <c r="C80" s="350"/>
      <c r="D80" s="350"/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</row>
    <row r="81" spans="1:26" ht="12.75" customHeight="1" x14ac:dyDescent="0.25">
      <c r="A81" s="350"/>
      <c r="B81" s="350"/>
      <c r="C81" s="350"/>
      <c r="D81" s="350"/>
      <c r="E81" s="350"/>
      <c r="F81" s="350"/>
      <c r="G81" s="350"/>
      <c r="H81" s="350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0"/>
      <c r="Y81" s="350"/>
      <c r="Z81" s="350"/>
    </row>
    <row r="82" spans="1:26" ht="12.75" customHeight="1" x14ac:dyDescent="0.25">
      <c r="A82" s="350"/>
      <c r="B82" s="350"/>
      <c r="C82" s="350"/>
      <c r="D82" s="350"/>
      <c r="E82" s="350"/>
      <c r="F82" s="350"/>
      <c r="G82" s="350"/>
      <c r="H82" s="350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0"/>
      <c r="Y82" s="350"/>
      <c r="Z82" s="350"/>
    </row>
    <row r="83" spans="1:26" ht="12.75" customHeight="1" x14ac:dyDescent="0.25">
      <c r="A83" s="350"/>
      <c r="B83" s="350"/>
      <c r="C83" s="350"/>
      <c r="D83" s="350"/>
      <c r="E83" s="350"/>
      <c r="F83" s="350"/>
      <c r="G83" s="350"/>
      <c r="H83" s="350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0"/>
      <c r="Y83" s="350"/>
      <c r="Z83" s="350"/>
    </row>
    <row r="84" spans="1:26" ht="12.75" customHeight="1" x14ac:dyDescent="0.25">
      <c r="A84" s="350"/>
      <c r="B84" s="350"/>
      <c r="C84" s="350"/>
      <c r="D84" s="350"/>
      <c r="E84" s="350"/>
      <c r="F84" s="350"/>
      <c r="G84" s="350"/>
      <c r="H84" s="350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0"/>
      <c r="Y84" s="350"/>
      <c r="Z84" s="350"/>
    </row>
    <row r="85" spans="1:26" ht="12.75" customHeight="1" x14ac:dyDescent="0.25">
      <c r="A85" s="350"/>
      <c r="B85" s="350"/>
      <c r="C85" s="350"/>
      <c r="D85" s="350"/>
      <c r="E85" s="350"/>
      <c r="F85" s="350"/>
      <c r="G85" s="350"/>
      <c r="H85" s="350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0"/>
      <c r="Y85" s="350"/>
      <c r="Z85" s="350"/>
    </row>
    <row r="86" spans="1:26" ht="12.75" customHeight="1" x14ac:dyDescent="0.25">
      <c r="A86" s="350"/>
      <c r="B86" s="350"/>
      <c r="C86" s="350"/>
      <c r="D86" s="350"/>
      <c r="E86" s="350"/>
      <c r="F86" s="350"/>
      <c r="G86" s="350"/>
      <c r="H86" s="350"/>
      <c r="I86" s="350"/>
      <c r="J86" s="350"/>
      <c r="K86" s="350"/>
      <c r="L86" s="350"/>
      <c r="M86" s="350"/>
      <c r="N86" s="350"/>
      <c r="O86" s="350"/>
      <c r="P86" s="350"/>
      <c r="Q86" s="350"/>
      <c r="R86" s="350"/>
      <c r="S86" s="350"/>
      <c r="T86" s="350"/>
      <c r="U86" s="350"/>
      <c r="V86" s="350"/>
      <c r="W86" s="350"/>
      <c r="X86" s="350"/>
      <c r="Y86" s="350"/>
      <c r="Z86" s="350"/>
    </row>
    <row r="87" spans="1:26" ht="12.75" customHeight="1" x14ac:dyDescent="0.25">
      <c r="A87" s="350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 s="350"/>
      <c r="N87" s="350"/>
      <c r="O87" s="350"/>
      <c r="P87" s="350"/>
      <c r="Q87" s="350"/>
      <c r="R87" s="350"/>
      <c r="S87" s="350"/>
      <c r="T87" s="350"/>
      <c r="U87" s="350"/>
      <c r="V87" s="350"/>
      <c r="W87" s="350"/>
      <c r="X87" s="350"/>
      <c r="Y87" s="350"/>
      <c r="Z87" s="350"/>
    </row>
    <row r="88" spans="1:26" ht="12.75" customHeight="1" x14ac:dyDescent="0.25">
      <c r="A88" s="350"/>
      <c r="B88" s="350"/>
      <c r="C88" s="350"/>
      <c r="D88" s="350"/>
      <c r="E88" s="350"/>
      <c r="F88" s="350"/>
      <c r="G88" s="350"/>
      <c r="H88" s="350"/>
      <c r="I88" s="350"/>
      <c r="J88" s="350"/>
      <c r="K88" s="350"/>
      <c r="L88" s="350"/>
      <c r="M88" s="350"/>
      <c r="N88" s="350"/>
      <c r="O88" s="350"/>
      <c r="P88" s="350"/>
      <c r="Q88" s="350"/>
      <c r="R88" s="350"/>
      <c r="S88" s="350"/>
      <c r="T88" s="350"/>
      <c r="U88" s="350"/>
      <c r="V88" s="350"/>
      <c r="W88" s="350"/>
      <c r="X88" s="350"/>
      <c r="Y88" s="350"/>
      <c r="Z88" s="350"/>
    </row>
    <row r="89" spans="1:26" ht="12.75" customHeight="1" x14ac:dyDescent="0.25">
      <c r="A89" s="350"/>
      <c r="B89" s="350"/>
      <c r="C89" s="350"/>
      <c r="D89" s="350"/>
      <c r="E89" s="350"/>
      <c r="F89" s="350"/>
      <c r="G89" s="350"/>
      <c r="H89" s="350"/>
      <c r="I89" s="350"/>
      <c r="J89" s="350"/>
      <c r="K89" s="350"/>
      <c r="L89" s="350"/>
      <c r="M89" s="350"/>
      <c r="N89" s="350"/>
      <c r="O89" s="350"/>
      <c r="P89" s="350"/>
      <c r="Q89" s="350"/>
      <c r="R89" s="350"/>
      <c r="S89" s="350"/>
      <c r="T89" s="350"/>
      <c r="U89" s="350"/>
      <c r="V89" s="350"/>
      <c r="W89" s="350"/>
      <c r="X89" s="350"/>
      <c r="Y89" s="350"/>
      <c r="Z89" s="350"/>
    </row>
    <row r="90" spans="1:26" ht="12.75" customHeight="1" x14ac:dyDescent="0.25">
      <c r="A90" s="350"/>
      <c r="B90" s="350"/>
      <c r="C90" s="350"/>
      <c r="D90" s="350"/>
      <c r="E90" s="350"/>
      <c r="F90" s="350"/>
      <c r="G90" s="350"/>
      <c r="H90" s="350"/>
      <c r="I90" s="350"/>
      <c r="J90" s="350"/>
      <c r="K90" s="350"/>
      <c r="L90" s="350"/>
      <c r="M90" s="350"/>
      <c r="N90" s="350"/>
      <c r="O90" s="350"/>
      <c r="P90" s="350"/>
      <c r="Q90" s="350"/>
      <c r="R90" s="350"/>
      <c r="S90" s="350"/>
      <c r="T90" s="350"/>
      <c r="U90" s="350"/>
      <c r="V90" s="350"/>
      <c r="W90" s="350"/>
      <c r="X90" s="350"/>
      <c r="Y90" s="350"/>
      <c r="Z90" s="350"/>
    </row>
    <row r="91" spans="1:26" ht="12.75" customHeight="1" x14ac:dyDescent="0.25">
      <c r="A91" s="350"/>
      <c r="B91" s="350"/>
      <c r="C91" s="350"/>
      <c r="D91" s="350"/>
      <c r="E91" s="350"/>
      <c r="F91" s="350"/>
      <c r="G91" s="350"/>
      <c r="H91" s="350"/>
      <c r="I91" s="350"/>
      <c r="J91" s="350"/>
      <c r="K91" s="350"/>
      <c r="L91" s="350"/>
      <c r="M91" s="350"/>
      <c r="N91" s="350"/>
      <c r="O91" s="350"/>
      <c r="P91" s="350"/>
      <c r="Q91" s="350"/>
      <c r="R91" s="350"/>
      <c r="S91" s="350"/>
      <c r="T91" s="350"/>
      <c r="U91" s="350"/>
      <c r="V91" s="350"/>
      <c r="W91" s="350"/>
      <c r="X91" s="350"/>
      <c r="Y91" s="350"/>
      <c r="Z91" s="350"/>
    </row>
    <row r="92" spans="1:26" ht="12.75" customHeight="1" x14ac:dyDescent="0.25">
      <c r="A92" s="350"/>
      <c r="B92" s="350"/>
      <c r="C92" s="350"/>
      <c r="D92" s="350"/>
      <c r="E92" s="350"/>
      <c r="F92" s="350"/>
      <c r="G92" s="350"/>
      <c r="H92" s="350"/>
      <c r="I92" s="350"/>
      <c r="J92" s="350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0"/>
      <c r="Y92" s="350"/>
      <c r="Z92" s="350"/>
    </row>
    <row r="93" spans="1:26" ht="12.75" customHeight="1" x14ac:dyDescent="0.25">
      <c r="A93" s="350"/>
      <c r="B93" s="350"/>
      <c r="C93" s="350"/>
      <c r="D93" s="350"/>
      <c r="E93" s="350"/>
      <c r="F93" s="350"/>
      <c r="G93" s="350"/>
      <c r="H93" s="350"/>
      <c r="I93" s="350"/>
      <c r="J93" s="350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0"/>
      <c r="Y93" s="350"/>
      <c r="Z93" s="350"/>
    </row>
    <row r="94" spans="1:26" ht="12.75" customHeight="1" x14ac:dyDescent="0.25">
      <c r="A94" s="350"/>
      <c r="B94" s="350"/>
      <c r="C94" s="350"/>
      <c r="D94" s="350"/>
      <c r="E94" s="350"/>
      <c r="F94" s="350"/>
      <c r="G94" s="350"/>
      <c r="H94" s="350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0"/>
      <c r="Y94" s="350"/>
      <c r="Z94" s="350"/>
    </row>
    <row r="95" spans="1:26" ht="12.75" customHeight="1" x14ac:dyDescent="0.25">
      <c r="A95" s="350"/>
      <c r="B95" s="350"/>
      <c r="C95" s="350"/>
      <c r="D95" s="350"/>
      <c r="E95" s="350"/>
      <c r="F95" s="350"/>
      <c r="G95" s="350"/>
      <c r="H95" s="350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0"/>
      <c r="Y95" s="350"/>
      <c r="Z95" s="350"/>
    </row>
    <row r="96" spans="1:26" ht="12.75" customHeight="1" x14ac:dyDescent="0.25">
      <c r="A96" s="350"/>
      <c r="B96" s="350"/>
      <c r="C96" s="350"/>
      <c r="D96" s="350"/>
      <c r="E96" s="350"/>
      <c r="F96" s="350"/>
      <c r="G96" s="350"/>
      <c r="H96" s="350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0"/>
      <c r="Y96" s="350"/>
      <c r="Z96" s="350"/>
    </row>
    <row r="97" spans="1:26" ht="12.75" customHeight="1" x14ac:dyDescent="0.25">
      <c r="A97" s="350"/>
      <c r="B97" s="350"/>
      <c r="C97" s="350"/>
      <c r="D97" s="350"/>
      <c r="E97" s="350"/>
      <c r="F97" s="350"/>
      <c r="G97" s="350"/>
      <c r="H97" s="350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0"/>
      <c r="Y97" s="350"/>
      <c r="Z97" s="350"/>
    </row>
    <row r="98" spans="1:26" ht="12.75" customHeight="1" x14ac:dyDescent="0.25">
      <c r="A98" s="350"/>
      <c r="B98" s="350"/>
      <c r="C98" s="350"/>
      <c r="D98" s="350"/>
      <c r="E98" s="350"/>
      <c r="F98" s="350"/>
      <c r="G98" s="350"/>
      <c r="H98" s="350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0"/>
      <c r="Y98" s="350"/>
      <c r="Z98" s="350"/>
    </row>
    <row r="99" spans="1:26" ht="12.75" customHeight="1" x14ac:dyDescent="0.25">
      <c r="A99" s="350"/>
      <c r="B99" s="350"/>
      <c r="C99" s="350"/>
      <c r="D99" s="350"/>
      <c r="E99" s="350"/>
      <c r="F99" s="350"/>
      <c r="G99" s="350"/>
      <c r="H99" s="350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0"/>
      <c r="Y99" s="350"/>
      <c r="Z99" s="350"/>
    </row>
    <row r="100" spans="1:26" ht="12.75" customHeight="1" x14ac:dyDescent="0.25">
      <c r="A100" s="350"/>
      <c r="B100" s="350"/>
      <c r="C100" s="350"/>
      <c r="D100" s="350"/>
      <c r="E100" s="350"/>
      <c r="F100" s="350"/>
      <c r="G100" s="350"/>
      <c r="H100" s="350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0"/>
      <c r="Y100" s="350"/>
      <c r="Z100" s="350"/>
    </row>
    <row r="101" spans="1:26" ht="12.75" customHeight="1" x14ac:dyDescent="0.25">
      <c r="A101" s="350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0"/>
      <c r="Y101" s="350"/>
      <c r="Z101" s="350"/>
    </row>
    <row r="102" spans="1:26" ht="12.75" customHeight="1" x14ac:dyDescent="0.25">
      <c r="A102" s="350"/>
      <c r="B102" s="350"/>
      <c r="C102" s="350"/>
      <c r="D102" s="350"/>
      <c r="E102" s="350"/>
      <c r="F102" s="350"/>
      <c r="G102" s="350"/>
      <c r="H102" s="350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0"/>
      <c r="Y102" s="350"/>
      <c r="Z102" s="350"/>
    </row>
    <row r="103" spans="1:26" ht="12.75" customHeight="1" x14ac:dyDescent="0.25">
      <c r="A103" s="350"/>
      <c r="B103" s="350"/>
      <c r="C103" s="350"/>
      <c r="D103" s="350"/>
      <c r="E103" s="350"/>
      <c r="F103" s="350"/>
      <c r="G103" s="350"/>
      <c r="H103" s="350"/>
      <c r="I103" s="350"/>
      <c r="J103" s="350"/>
      <c r="K103" s="350"/>
      <c r="L103" s="350"/>
      <c r="M103" s="350"/>
      <c r="N103" s="350"/>
      <c r="O103" s="350"/>
      <c r="P103" s="350"/>
      <c r="Q103" s="350"/>
      <c r="R103" s="350"/>
      <c r="S103" s="350"/>
      <c r="T103" s="350"/>
      <c r="U103" s="350"/>
      <c r="V103" s="350"/>
      <c r="W103" s="350"/>
      <c r="X103" s="350"/>
      <c r="Y103" s="350"/>
      <c r="Z103" s="350"/>
    </row>
    <row r="104" spans="1:26" ht="12.75" customHeight="1" x14ac:dyDescent="0.25">
      <c r="A104" s="350"/>
      <c r="B104" s="350"/>
      <c r="C104" s="350"/>
      <c r="D104" s="350"/>
      <c r="E104" s="350"/>
      <c r="F104" s="350"/>
      <c r="G104" s="350"/>
      <c r="H104" s="350"/>
      <c r="I104" s="350"/>
      <c r="J104" s="350"/>
      <c r="K104" s="350"/>
      <c r="L104" s="350"/>
      <c r="M104" s="350"/>
      <c r="N104" s="350"/>
      <c r="O104" s="350"/>
      <c r="P104" s="350"/>
      <c r="Q104" s="350"/>
      <c r="R104" s="350"/>
      <c r="S104" s="350"/>
      <c r="T104" s="350"/>
      <c r="U104" s="350"/>
      <c r="V104" s="350"/>
      <c r="W104" s="350"/>
      <c r="X104" s="350"/>
      <c r="Y104" s="350"/>
      <c r="Z104" s="350"/>
    </row>
    <row r="105" spans="1:26" ht="12.75" customHeight="1" x14ac:dyDescent="0.25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</row>
    <row r="106" spans="1:26" ht="12.75" customHeight="1" x14ac:dyDescent="0.25">
      <c r="A106" s="350"/>
      <c r="B106" s="350"/>
      <c r="C106" s="350"/>
      <c r="D106" s="350"/>
      <c r="E106" s="350"/>
      <c r="F106" s="350"/>
      <c r="G106" s="350"/>
      <c r="H106" s="350"/>
      <c r="I106" s="350"/>
      <c r="J106" s="350"/>
      <c r="K106" s="350"/>
      <c r="L106" s="350"/>
      <c r="M106" s="350"/>
      <c r="N106" s="350"/>
      <c r="O106" s="350"/>
      <c r="P106" s="350"/>
      <c r="Q106" s="350"/>
      <c r="R106" s="350"/>
      <c r="S106" s="350"/>
      <c r="T106" s="350"/>
      <c r="U106" s="350"/>
      <c r="V106" s="350"/>
      <c r="W106" s="350"/>
      <c r="X106" s="350"/>
      <c r="Y106" s="350"/>
      <c r="Z106" s="350"/>
    </row>
    <row r="107" spans="1:26" ht="12.75" customHeight="1" x14ac:dyDescent="0.25">
      <c r="A107" s="350"/>
      <c r="B107" s="350"/>
      <c r="C107" s="350"/>
      <c r="D107" s="350"/>
      <c r="E107" s="350"/>
      <c r="F107" s="350"/>
      <c r="G107" s="350"/>
      <c r="H107" s="350"/>
      <c r="I107" s="350"/>
      <c r="J107" s="350"/>
      <c r="K107" s="350"/>
      <c r="L107" s="350"/>
      <c r="M107" s="350"/>
      <c r="N107" s="350"/>
      <c r="O107" s="350"/>
      <c r="P107" s="350"/>
      <c r="Q107" s="350"/>
      <c r="R107" s="350"/>
      <c r="S107" s="350"/>
      <c r="T107" s="350"/>
      <c r="U107" s="350"/>
      <c r="V107" s="350"/>
      <c r="W107" s="350"/>
      <c r="X107" s="350"/>
      <c r="Y107" s="350"/>
      <c r="Z107" s="350"/>
    </row>
    <row r="108" spans="1:26" ht="12.75" customHeight="1" x14ac:dyDescent="0.25">
      <c r="A108" s="350"/>
      <c r="B108" s="350"/>
      <c r="C108" s="350"/>
      <c r="D108" s="350"/>
      <c r="E108" s="350"/>
      <c r="F108" s="350"/>
      <c r="G108" s="350"/>
      <c r="H108" s="350"/>
      <c r="I108" s="350"/>
      <c r="J108" s="350"/>
      <c r="K108" s="350"/>
      <c r="L108" s="350"/>
      <c r="M108" s="350"/>
      <c r="N108" s="350"/>
      <c r="O108" s="350"/>
      <c r="P108" s="350"/>
      <c r="Q108" s="350"/>
      <c r="R108" s="350"/>
      <c r="S108" s="350"/>
      <c r="T108" s="350"/>
      <c r="U108" s="350"/>
      <c r="V108" s="350"/>
      <c r="W108" s="350"/>
      <c r="X108" s="350"/>
      <c r="Y108" s="350"/>
      <c r="Z108" s="350"/>
    </row>
    <row r="109" spans="1:26" ht="12.75" customHeight="1" x14ac:dyDescent="0.25">
      <c r="A109" s="350"/>
      <c r="B109" s="350"/>
      <c r="C109" s="350"/>
      <c r="D109" s="350"/>
      <c r="E109" s="350"/>
      <c r="F109" s="350"/>
      <c r="G109" s="350"/>
      <c r="H109" s="350"/>
      <c r="I109" s="350"/>
      <c r="J109" s="350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0"/>
      <c r="Y109" s="350"/>
      <c r="Z109" s="350"/>
    </row>
    <row r="110" spans="1:26" ht="12.75" customHeight="1" x14ac:dyDescent="0.25">
      <c r="A110" s="350"/>
      <c r="B110" s="350"/>
      <c r="C110" s="350"/>
      <c r="D110" s="350"/>
      <c r="E110" s="350"/>
      <c r="F110" s="350"/>
      <c r="G110" s="350"/>
      <c r="H110" s="350"/>
      <c r="I110" s="350"/>
      <c r="J110" s="350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0"/>
      <c r="Y110" s="350"/>
      <c r="Z110" s="350"/>
    </row>
    <row r="111" spans="1:26" ht="12.75" customHeight="1" x14ac:dyDescent="0.25">
      <c r="A111" s="350"/>
      <c r="B111" s="350"/>
      <c r="C111" s="350"/>
      <c r="D111" s="350"/>
      <c r="E111" s="350"/>
      <c r="F111" s="350"/>
      <c r="G111" s="350"/>
      <c r="H111" s="350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0"/>
      <c r="Y111" s="350"/>
      <c r="Z111" s="350"/>
    </row>
    <row r="112" spans="1:26" ht="12.75" customHeight="1" x14ac:dyDescent="0.25">
      <c r="A112" s="350"/>
      <c r="B112" s="350"/>
      <c r="C112" s="350"/>
      <c r="D112" s="350"/>
      <c r="E112" s="350"/>
      <c r="F112" s="350"/>
      <c r="G112" s="350"/>
      <c r="H112" s="350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0"/>
      <c r="Y112" s="350"/>
      <c r="Z112" s="350"/>
    </row>
    <row r="113" spans="1:26" ht="12.75" customHeight="1" x14ac:dyDescent="0.25">
      <c r="A113" s="350"/>
      <c r="B113" s="350"/>
      <c r="C113" s="350"/>
      <c r="D113" s="350"/>
      <c r="E113" s="350"/>
      <c r="F113" s="350"/>
      <c r="G113" s="350"/>
      <c r="H113" s="350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0"/>
      <c r="Y113" s="350"/>
      <c r="Z113" s="350"/>
    </row>
    <row r="114" spans="1:26" ht="12.75" customHeight="1" x14ac:dyDescent="0.25">
      <c r="A114" s="350"/>
      <c r="B114" s="350"/>
      <c r="C114" s="350"/>
      <c r="D114" s="350"/>
      <c r="E114" s="350"/>
      <c r="F114" s="350"/>
      <c r="G114" s="350"/>
      <c r="H114" s="350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0"/>
      <c r="Y114" s="350"/>
      <c r="Z114" s="350"/>
    </row>
    <row r="115" spans="1:26" ht="12.75" customHeight="1" x14ac:dyDescent="0.25">
      <c r="A115" s="350"/>
      <c r="B115" s="350"/>
      <c r="C115" s="350"/>
      <c r="D115" s="350"/>
      <c r="E115" s="350"/>
      <c r="F115" s="350"/>
      <c r="G115" s="350"/>
      <c r="H115" s="350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0"/>
      <c r="Y115" s="350"/>
      <c r="Z115" s="350"/>
    </row>
    <row r="116" spans="1:26" ht="12.75" customHeight="1" x14ac:dyDescent="0.25">
      <c r="A116" s="350"/>
      <c r="B116" s="350"/>
      <c r="C116" s="350"/>
      <c r="D116" s="350"/>
      <c r="E116" s="350"/>
      <c r="F116" s="350"/>
      <c r="G116" s="350"/>
      <c r="H116" s="350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0"/>
      <c r="Y116" s="350"/>
      <c r="Z116" s="350"/>
    </row>
    <row r="117" spans="1:26" ht="12.75" customHeight="1" x14ac:dyDescent="0.25">
      <c r="A117" s="350"/>
      <c r="B117" s="350"/>
      <c r="C117" s="350"/>
      <c r="D117" s="350"/>
      <c r="E117" s="350"/>
      <c r="F117" s="350"/>
      <c r="G117" s="350"/>
      <c r="H117" s="350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0"/>
      <c r="Y117" s="350"/>
      <c r="Z117" s="350"/>
    </row>
    <row r="118" spans="1:26" ht="12.75" customHeight="1" x14ac:dyDescent="0.25">
      <c r="A118" s="350"/>
      <c r="B118" s="350"/>
      <c r="C118" s="350"/>
      <c r="D118" s="350"/>
      <c r="E118" s="350"/>
      <c r="F118" s="350"/>
      <c r="G118" s="350"/>
      <c r="H118" s="350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0"/>
      <c r="Y118" s="350"/>
      <c r="Z118" s="350"/>
    </row>
    <row r="119" spans="1:26" ht="12.75" customHeight="1" x14ac:dyDescent="0.25">
      <c r="A119" s="350"/>
      <c r="B119" s="350"/>
      <c r="C119" s="350"/>
      <c r="D119" s="350"/>
      <c r="E119" s="350"/>
      <c r="F119" s="350"/>
      <c r="G119" s="350"/>
      <c r="H119" s="350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0"/>
      <c r="Y119" s="350"/>
      <c r="Z119" s="350"/>
    </row>
    <row r="120" spans="1:26" ht="12.75" customHeight="1" x14ac:dyDescent="0.25">
      <c r="A120" s="350"/>
      <c r="B120" s="350"/>
      <c r="C120" s="350"/>
      <c r="D120" s="350"/>
      <c r="E120" s="350"/>
      <c r="F120" s="350"/>
      <c r="G120" s="350"/>
      <c r="H120" s="350"/>
      <c r="I120" s="350"/>
      <c r="J120" s="350"/>
      <c r="K120" s="350"/>
      <c r="L120" s="350"/>
      <c r="M120" s="350"/>
      <c r="N120" s="350"/>
      <c r="O120" s="350"/>
      <c r="P120" s="350"/>
      <c r="Q120" s="350"/>
      <c r="R120" s="350"/>
      <c r="S120" s="350"/>
      <c r="T120" s="350"/>
      <c r="U120" s="350"/>
      <c r="V120" s="350"/>
      <c r="W120" s="350"/>
      <c r="X120" s="350"/>
      <c r="Y120" s="350"/>
      <c r="Z120" s="350"/>
    </row>
    <row r="121" spans="1:26" ht="12.75" customHeight="1" x14ac:dyDescent="0.25">
      <c r="A121" s="350"/>
      <c r="B121" s="350"/>
      <c r="C121" s="350"/>
      <c r="D121" s="350"/>
      <c r="E121" s="350"/>
      <c r="F121" s="350"/>
      <c r="G121" s="350"/>
      <c r="H121" s="350"/>
      <c r="I121" s="350"/>
      <c r="J121" s="350"/>
      <c r="K121" s="350"/>
      <c r="L121" s="350"/>
      <c r="M121" s="350"/>
      <c r="N121" s="350"/>
      <c r="O121" s="350"/>
      <c r="P121" s="350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</row>
    <row r="122" spans="1:26" ht="12.75" customHeight="1" x14ac:dyDescent="0.25">
      <c r="A122" s="350"/>
      <c r="B122" s="350"/>
      <c r="C122" s="350"/>
      <c r="D122" s="350"/>
      <c r="E122" s="350"/>
      <c r="F122" s="350"/>
      <c r="G122" s="350"/>
      <c r="H122" s="350"/>
      <c r="I122" s="350"/>
      <c r="J122" s="350"/>
      <c r="K122" s="350"/>
      <c r="L122" s="350"/>
      <c r="M122" s="350"/>
      <c r="N122" s="350"/>
      <c r="O122" s="350"/>
      <c r="P122" s="350"/>
      <c r="Q122" s="350"/>
      <c r="R122" s="350"/>
      <c r="S122" s="350"/>
      <c r="T122" s="350"/>
      <c r="U122" s="350"/>
      <c r="V122" s="350"/>
      <c r="W122" s="350"/>
      <c r="X122" s="350"/>
      <c r="Y122" s="350"/>
      <c r="Z122" s="350"/>
    </row>
    <row r="123" spans="1:26" ht="12.75" customHeight="1" x14ac:dyDescent="0.25">
      <c r="A123" s="350"/>
      <c r="B123" s="350"/>
      <c r="C123" s="350"/>
      <c r="D123" s="350"/>
      <c r="E123" s="350"/>
      <c r="F123" s="350"/>
      <c r="G123" s="350"/>
      <c r="H123" s="350"/>
      <c r="I123" s="350"/>
      <c r="J123" s="350"/>
      <c r="K123" s="350"/>
      <c r="L123" s="350"/>
      <c r="M123" s="350"/>
      <c r="N123" s="350"/>
      <c r="O123" s="350"/>
      <c r="P123" s="350"/>
      <c r="Q123" s="350"/>
      <c r="R123" s="350"/>
      <c r="S123" s="350"/>
      <c r="T123" s="350"/>
      <c r="U123" s="350"/>
      <c r="V123" s="350"/>
      <c r="W123" s="350"/>
      <c r="X123" s="350"/>
      <c r="Y123" s="350"/>
      <c r="Z123" s="350"/>
    </row>
    <row r="124" spans="1:26" ht="12.75" customHeight="1" x14ac:dyDescent="0.25">
      <c r="A124" s="350"/>
      <c r="B124" s="350"/>
      <c r="C124" s="350"/>
      <c r="D124" s="350"/>
      <c r="E124" s="350"/>
      <c r="F124" s="350"/>
      <c r="G124" s="350"/>
      <c r="H124" s="350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50"/>
      <c r="U124" s="350"/>
      <c r="V124" s="350"/>
      <c r="W124" s="350"/>
      <c r="X124" s="350"/>
      <c r="Y124" s="350"/>
      <c r="Z124" s="350"/>
    </row>
    <row r="125" spans="1:26" ht="12.75" customHeight="1" x14ac:dyDescent="0.25">
      <c r="A125" s="350"/>
      <c r="B125" s="350"/>
      <c r="C125" s="350"/>
      <c r="D125" s="350"/>
      <c r="E125" s="350"/>
      <c r="F125" s="350"/>
      <c r="G125" s="350"/>
      <c r="H125" s="350"/>
      <c r="I125" s="350"/>
      <c r="J125" s="350"/>
      <c r="K125" s="350"/>
      <c r="L125" s="350"/>
      <c r="M125" s="350"/>
      <c r="N125" s="350"/>
      <c r="O125" s="350"/>
      <c r="P125" s="350"/>
      <c r="Q125" s="350"/>
      <c r="R125" s="350"/>
      <c r="S125" s="350"/>
      <c r="T125" s="350"/>
      <c r="U125" s="350"/>
      <c r="V125" s="350"/>
      <c r="W125" s="350"/>
      <c r="X125" s="350"/>
      <c r="Y125" s="350"/>
      <c r="Z125" s="350"/>
    </row>
    <row r="126" spans="1:26" ht="12.75" customHeight="1" x14ac:dyDescent="0.25">
      <c r="A126" s="350"/>
      <c r="B126" s="350"/>
      <c r="C126" s="350"/>
      <c r="D126" s="350"/>
      <c r="E126" s="350"/>
      <c r="F126" s="350"/>
      <c r="G126" s="350"/>
      <c r="H126" s="350"/>
      <c r="I126" s="350"/>
      <c r="J126" s="350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0"/>
      <c r="Y126" s="350"/>
      <c r="Z126" s="350"/>
    </row>
    <row r="127" spans="1:26" ht="12.75" customHeight="1" x14ac:dyDescent="0.25">
      <c r="A127" s="350"/>
      <c r="B127" s="350"/>
      <c r="C127" s="350"/>
      <c r="D127" s="350"/>
      <c r="E127" s="350"/>
      <c r="F127" s="350"/>
      <c r="G127" s="350"/>
      <c r="H127" s="350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0"/>
      <c r="Y127" s="350"/>
      <c r="Z127" s="350"/>
    </row>
    <row r="128" spans="1:26" ht="12.75" customHeight="1" x14ac:dyDescent="0.25">
      <c r="A128" s="350"/>
      <c r="B128" s="350"/>
      <c r="C128" s="350"/>
      <c r="D128" s="350"/>
      <c r="E128" s="350"/>
      <c r="F128" s="350"/>
      <c r="G128" s="350"/>
      <c r="H128" s="350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0"/>
      <c r="Y128" s="350"/>
      <c r="Z128" s="350"/>
    </row>
    <row r="129" spans="1:26" ht="12.75" customHeight="1" x14ac:dyDescent="0.25">
      <c r="A129" s="350"/>
      <c r="B129" s="350"/>
      <c r="C129" s="350"/>
      <c r="D129" s="350"/>
      <c r="E129" s="350"/>
      <c r="F129" s="350"/>
      <c r="G129" s="350"/>
      <c r="H129" s="350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</row>
    <row r="130" spans="1:26" ht="12.75" customHeight="1" x14ac:dyDescent="0.25">
      <c r="A130" s="350"/>
      <c r="B130" s="350"/>
      <c r="C130" s="350"/>
      <c r="D130" s="350"/>
      <c r="E130" s="350"/>
      <c r="F130" s="350"/>
      <c r="G130" s="350"/>
      <c r="H130" s="350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0"/>
      <c r="Y130" s="350"/>
      <c r="Z130" s="350"/>
    </row>
    <row r="131" spans="1:26" ht="12.75" customHeight="1" x14ac:dyDescent="0.25">
      <c r="A131" s="350"/>
      <c r="B131" s="350"/>
      <c r="C131" s="350"/>
      <c r="D131" s="350"/>
      <c r="E131" s="350"/>
      <c r="F131" s="350"/>
      <c r="G131" s="350"/>
      <c r="H131" s="350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0"/>
      <c r="Y131" s="350"/>
      <c r="Z131" s="350"/>
    </row>
    <row r="132" spans="1:26" ht="12.75" customHeight="1" x14ac:dyDescent="0.25">
      <c r="A132" s="350"/>
      <c r="B132" s="350"/>
      <c r="C132" s="350"/>
      <c r="D132" s="350"/>
      <c r="E132" s="350"/>
      <c r="F132" s="350"/>
      <c r="G132" s="350"/>
      <c r="H132" s="350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0"/>
      <c r="Y132" s="350"/>
      <c r="Z132" s="350"/>
    </row>
    <row r="133" spans="1:26" ht="12.75" customHeight="1" x14ac:dyDescent="0.25">
      <c r="A133" s="350"/>
      <c r="B133" s="350"/>
      <c r="C133" s="350"/>
      <c r="D133" s="350"/>
      <c r="E133" s="350"/>
      <c r="F133" s="350"/>
      <c r="G133" s="350"/>
      <c r="H133" s="350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0"/>
      <c r="Y133" s="350"/>
      <c r="Z133" s="350"/>
    </row>
    <row r="134" spans="1:26" ht="12.75" customHeight="1" x14ac:dyDescent="0.25">
      <c r="A134" s="350"/>
      <c r="B134" s="350"/>
      <c r="C134" s="350"/>
      <c r="D134" s="350"/>
      <c r="E134" s="350"/>
      <c r="F134" s="350"/>
      <c r="G134" s="350"/>
      <c r="H134" s="350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0"/>
      <c r="Y134" s="350"/>
      <c r="Z134" s="350"/>
    </row>
    <row r="135" spans="1:26" ht="12.75" customHeight="1" x14ac:dyDescent="0.25">
      <c r="A135" s="350"/>
      <c r="B135" s="350"/>
      <c r="C135" s="350"/>
      <c r="D135" s="350"/>
      <c r="E135" s="350"/>
      <c r="F135" s="350"/>
      <c r="G135" s="350"/>
      <c r="H135" s="350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0"/>
      <c r="Y135" s="350"/>
      <c r="Z135" s="350"/>
    </row>
    <row r="136" spans="1:26" ht="12.75" customHeight="1" x14ac:dyDescent="0.25">
      <c r="A136" s="350"/>
      <c r="B136" s="350"/>
      <c r="C136" s="350"/>
      <c r="D136" s="350"/>
      <c r="E136" s="350"/>
      <c r="F136" s="350"/>
      <c r="G136" s="350"/>
      <c r="H136" s="350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0"/>
      <c r="Y136" s="350"/>
      <c r="Z136" s="350"/>
    </row>
    <row r="137" spans="1:26" ht="12.75" customHeight="1" x14ac:dyDescent="0.25">
      <c r="A137" s="350"/>
      <c r="B137" s="350"/>
      <c r="C137" s="350"/>
      <c r="D137" s="350"/>
      <c r="E137" s="350"/>
      <c r="F137" s="350"/>
      <c r="G137" s="350"/>
      <c r="H137" s="350"/>
      <c r="I137" s="350"/>
      <c r="J137" s="350"/>
      <c r="K137" s="350"/>
      <c r="L137" s="350"/>
      <c r="M137" s="350"/>
      <c r="N137" s="350"/>
      <c r="O137" s="350"/>
      <c r="P137" s="350"/>
      <c r="Q137" s="350"/>
      <c r="R137" s="350"/>
      <c r="S137" s="350"/>
      <c r="T137" s="350"/>
      <c r="U137" s="350"/>
      <c r="V137" s="350"/>
      <c r="W137" s="350"/>
      <c r="X137" s="350"/>
      <c r="Y137" s="350"/>
      <c r="Z137" s="350"/>
    </row>
    <row r="138" spans="1:26" ht="12.75" customHeight="1" x14ac:dyDescent="0.25">
      <c r="A138" s="350"/>
      <c r="B138" s="350"/>
      <c r="C138" s="350"/>
      <c r="D138" s="350"/>
      <c r="E138" s="350"/>
      <c r="F138" s="350"/>
      <c r="G138" s="350"/>
      <c r="H138" s="350"/>
      <c r="I138" s="350"/>
      <c r="J138" s="350"/>
      <c r="K138" s="350"/>
      <c r="L138" s="350"/>
      <c r="M138" s="350"/>
      <c r="N138" s="350"/>
      <c r="O138" s="350"/>
      <c r="P138" s="350"/>
      <c r="Q138" s="350"/>
      <c r="R138" s="350"/>
      <c r="S138" s="350"/>
      <c r="T138" s="350"/>
      <c r="U138" s="350"/>
      <c r="V138" s="350"/>
      <c r="W138" s="350"/>
      <c r="X138" s="350"/>
      <c r="Y138" s="350"/>
      <c r="Z138" s="350"/>
    </row>
    <row r="139" spans="1:26" ht="12.75" customHeight="1" x14ac:dyDescent="0.25">
      <c r="A139" s="350"/>
      <c r="B139" s="350"/>
      <c r="C139" s="350"/>
      <c r="D139" s="350"/>
      <c r="E139" s="350"/>
      <c r="F139" s="350"/>
      <c r="G139" s="350"/>
      <c r="H139" s="350"/>
      <c r="I139" s="350"/>
      <c r="J139" s="350"/>
      <c r="K139" s="350"/>
      <c r="L139" s="350"/>
      <c r="M139" s="350"/>
      <c r="N139" s="350"/>
      <c r="O139" s="350"/>
      <c r="P139" s="350"/>
      <c r="Q139" s="350"/>
      <c r="R139" s="350"/>
      <c r="S139" s="350"/>
      <c r="T139" s="350"/>
      <c r="U139" s="350"/>
      <c r="V139" s="350"/>
      <c r="W139" s="350"/>
      <c r="X139" s="350"/>
      <c r="Y139" s="350"/>
      <c r="Z139" s="350"/>
    </row>
    <row r="140" spans="1:26" ht="12.75" customHeight="1" x14ac:dyDescent="0.25">
      <c r="A140" s="350"/>
      <c r="B140" s="350"/>
      <c r="C140" s="350"/>
      <c r="D140" s="350"/>
      <c r="E140" s="350"/>
      <c r="F140" s="350"/>
      <c r="G140" s="350"/>
      <c r="H140" s="350"/>
      <c r="I140" s="350"/>
      <c r="J140" s="350"/>
      <c r="K140" s="350"/>
      <c r="L140" s="350"/>
      <c r="M140" s="350"/>
      <c r="N140" s="350"/>
      <c r="O140" s="350"/>
      <c r="P140" s="350"/>
      <c r="Q140" s="350"/>
      <c r="R140" s="350"/>
      <c r="S140" s="350"/>
      <c r="T140" s="350"/>
      <c r="U140" s="350"/>
      <c r="V140" s="350"/>
      <c r="W140" s="350"/>
      <c r="X140" s="350"/>
      <c r="Y140" s="350"/>
      <c r="Z140" s="350"/>
    </row>
    <row r="141" spans="1:26" ht="12.75" customHeight="1" x14ac:dyDescent="0.25">
      <c r="A141" s="350"/>
      <c r="B141" s="350"/>
      <c r="C141" s="350"/>
      <c r="D141" s="350"/>
      <c r="E141" s="350"/>
      <c r="F141" s="350"/>
      <c r="G141" s="350"/>
      <c r="H141" s="350"/>
      <c r="I141" s="350"/>
      <c r="J141" s="350"/>
      <c r="K141" s="350"/>
      <c r="L141" s="350"/>
      <c r="M141" s="350"/>
      <c r="N141" s="350"/>
      <c r="O141" s="350"/>
      <c r="P141" s="350"/>
      <c r="Q141" s="350"/>
      <c r="R141" s="350"/>
      <c r="S141" s="350"/>
      <c r="T141" s="350"/>
      <c r="U141" s="350"/>
      <c r="V141" s="350"/>
      <c r="W141" s="350"/>
      <c r="X141" s="350"/>
      <c r="Y141" s="350"/>
      <c r="Z141" s="350"/>
    </row>
    <row r="142" spans="1:26" ht="12.75" customHeight="1" x14ac:dyDescent="0.25">
      <c r="A142" s="350"/>
      <c r="B142" s="350"/>
      <c r="C142" s="350"/>
      <c r="D142" s="350"/>
      <c r="E142" s="350"/>
      <c r="F142" s="350"/>
      <c r="G142" s="350"/>
      <c r="H142" s="350"/>
      <c r="I142" s="350"/>
      <c r="J142" s="350"/>
      <c r="K142" s="350"/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0"/>
      <c r="Y142" s="350"/>
      <c r="Z142" s="350"/>
    </row>
    <row r="143" spans="1:26" ht="12.75" customHeight="1" x14ac:dyDescent="0.25">
      <c r="A143" s="350"/>
      <c r="B143" s="350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0"/>
      <c r="Y143" s="350"/>
      <c r="Z143" s="350"/>
    </row>
    <row r="144" spans="1:26" ht="12.75" customHeight="1" x14ac:dyDescent="0.25">
      <c r="A144" s="350"/>
      <c r="B144" s="350"/>
      <c r="C144" s="350"/>
      <c r="D144" s="350"/>
      <c r="E144" s="350"/>
      <c r="F144" s="350"/>
      <c r="G144" s="350"/>
      <c r="H144" s="350"/>
      <c r="I144" s="350"/>
      <c r="J144" s="350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0"/>
      <c r="Y144" s="350"/>
      <c r="Z144" s="350"/>
    </row>
    <row r="145" spans="1:26" ht="12.75" customHeight="1" x14ac:dyDescent="0.25">
      <c r="A145" s="350"/>
      <c r="B145" s="350"/>
      <c r="C145" s="350"/>
      <c r="D145" s="350"/>
      <c r="E145" s="350"/>
      <c r="F145" s="350"/>
      <c r="G145" s="350"/>
      <c r="H145" s="350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0"/>
      <c r="Y145" s="350"/>
      <c r="Z145" s="350"/>
    </row>
    <row r="146" spans="1:26" ht="12.75" customHeight="1" x14ac:dyDescent="0.25">
      <c r="A146" s="350"/>
      <c r="B146" s="350"/>
      <c r="C146" s="350"/>
      <c r="D146" s="350"/>
      <c r="E146" s="350"/>
      <c r="F146" s="350"/>
      <c r="G146" s="350"/>
      <c r="H146" s="350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0"/>
      <c r="Y146" s="350"/>
      <c r="Z146" s="350"/>
    </row>
    <row r="147" spans="1:26" ht="12.75" customHeight="1" x14ac:dyDescent="0.25">
      <c r="A147" s="350"/>
      <c r="B147" s="350"/>
      <c r="C147" s="350"/>
      <c r="D147" s="350"/>
      <c r="E147" s="350"/>
      <c r="F147" s="350"/>
      <c r="G147" s="350"/>
      <c r="H147" s="350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0"/>
      <c r="Y147" s="350"/>
      <c r="Z147" s="350"/>
    </row>
    <row r="148" spans="1:26" ht="12.75" customHeight="1" x14ac:dyDescent="0.25">
      <c r="A148" s="350"/>
      <c r="B148" s="350"/>
      <c r="C148" s="350"/>
      <c r="D148" s="350"/>
      <c r="E148" s="350"/>
      <c r="F148" s="350"/>
      <c r="G148" s="350"/>
      <c r="H148" s="350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0"/>
      <c r="Y148" s="350"/>
      <c r="Z148" s="350"/>
    </row>
    <row r="149" spans="1:26" ht="12.75" customHeight="1" x14ac:dyDescent="0.25">
      <c r="A149" s="350"/>
      <c r="B149" s="350"/>
      <c r="C149" s="350"/>
      <c r="D149" s="350"/>
      <c r="E149" s="350"/>
      <c r="F149" s="350"/>
      <c r="G149" s="350"/>
      <c r="H149" s="350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0"/>
      <c r="Y149" s="350"/>
      <c r="Z149" s="350"/>
    </row>
    <row r="150" spans="1:26" ht="12.75" customHeight="1" x14ac:dyDescent="0.25">
      <c r="A150" s="350"/>
      <c r="B150" s="350"/>
      <c r="C150" s="350"/>
      <c r="D150" s="350"/>
      <c r="E150" s="350"/>
      <c r="F150" s="350"/>
      <c r="G150" s="350"/>
      <c r="H150" s="350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0"/>
      <c r="Y150" s="350"/>
      <c r="Z150" s="350"/>
    </row>
    <row r="151" spans="1:26" ht="12.75" customHeight="1" x14ac:dyDescent="0.25">
      <c r="A151" s="350"/>
      <c r="B151" s="350"/>
      <c r="C151" s="350"/>
      <c r="D151" s="350"/>
      <c r="E151" s="350"/>
      <c r="F151" s="350"/>
      <c r="G151" s="350"/>
      <c r="H151" s="350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0"/>
      <c r="Y151" s="350"/>
      <c r="Z151" s="350"/>
    </row>
    <row r="152" spans="1:26" ht="12.75" customHeight="1" x14ac:dyDescent="0.25">
      <c r="A152" s="350"/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</row>
    <row r="153" spans="1:26" ht="12.75" customHeight="1" x14ac:dyDescent="0.25">
      <c r="A153" s="350"/>
      <c r="B153" s="350"/>
      <c r="C153" s="350"/>
      <c r="D153" s="350"/>
      <c r="E153" s="350"/>
      <c r="F153" s="350"/>
      <c r="G153" s="350"/>
      <c r="H153" s="350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0"/>
      <c r="Y153" s="350"/>
      <c r="Z153" s="350"/>
    </row>
    <row r="154" spans="1:26" ht="12.75" customHeight="1" x14ac:dyDescent="0.25">
      <c r="A154" s="350"/>
      <c r="B154" s="350"/>
      <c r="C154" s="350"/>
      <c r="D154" s="350"/>
      <c r="E154" s="350"/>
      <c r="F154" s="350"/>
      <c r="G154" s="350"/>
      <c r="H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U154" s="350"/>
      <c r="V154" s="350"/>
      <c r="W154" s="350"/>
      <c r="X154" s="350"/>
      <c r="Y154" s="350"/>
      <c r="Z154" s="350"/>
    </row>
    <row r="155" spans="1:26" ht="12.75" customHeight="1" x14ac:dyDescent="0.25">
      <c r="A155" s="350"/>
      <c r="B155" s="350"/>
      <c r="C155" s="350"/>
      <c r="D155" s="350"/>
      <c r="E155" s="350"/>
      <c r="F155" s="350"/>
      <c r="G155" s="350"/>
      <c r="H155" s="350"/>
      <c r="I155" s="350"/>
      <c r="J155" s="350"/>
      <c r="K155" s="350"/>
      <c r="L155" s="350"/>
      <c r="M155" s="350"/>
      <c r="N155" s="350"/>
      <c r="O155" s="350"/>
      <c r="P155" s="350"/>
      <c r="Q155" s="350"/>
      <c r="R155" s="350"/>
      <c r="S155" s="350"/>
      <c r="T155" s="350"/>
      <c r="U155" s="350"/>
      <c r="V155" s="350"/>
      <c r="W155" s="350"/>
      <c r="X155" s="350"/>
      <c r="Y155" s="350"/>
      <c r="Z155" s="350"/>
    </row>
    <row r="156" spans="1:26" ht="12.75" customHeight="1" x14ac:dyDescent="0.25">
      <c r="A156" s="350"/>
      <c r="B156" s="350"/>
      <c r="C156" s="350"/>
      <c r="D156" s="350"/>
      <c r="E156" s="350"/>
      <c r="F156" s="350"/>
      <c r="G156" s="350"/>
      <c r="H156" s="350"/>
      <c r="I156" s="350"/>
      <c r="J156" s="350"/>
      <c r="K156" s="350"/>
      <c r="L156" s="350"/>
      <c r="M156" s="350"/>
      <c r="N156" s="350"/>
      <c r="O156" s="350"/>
      <c r="P156" s="350"/>
      <c r="Q156" s="350"/>
      <c r="R156" s="350"/>
      <c r="S156" s="350"/>
      <c r="T156" s="350"/>
      <c r="U156" s="350"/>
      <c r="V156" s="350"/>
      <c r="W156" s="350"/>
      <c r="X156" s="350"/>
      <c r="Y156" s="350"/>
      <c r="Z156" s="350"/>
    </row>
    <row r="157" spans="1:26" ht="12.75" customHeight="1" x14ac:dyDescent="0.25">
      <c r="A157" s="350"/>
      <c r="B157" s="350"/>
      <c r="C157" s="350"/>
      <c r="D157" s="350"/>
      <c r="E157" s="350"/>
      <c r="F157" s="350"/>
      <c r="G157" s="350"/>
      <c r="H157" s="350"/>
      <c r="I157" s="350"/>
      <c r="J157" s="350"/>
      <c r="K157" s="350"/>
      <c r="L157" s="350"/>
      <c r="M157" s="350"/>
      <c r="N157" s="350"/>
      <c r="O157" s="350"/>
      <c r="P157" s="350"/>
      <c r="Q157" s="350"/>
      <c r="R157" s="350"/>
      <c r="S157" s="350"/>
      <c r="T157" s="350"/>
      <c r="U157" s="350"/>
      <c r="V157" s="350"/>
      <c r="W157" s="350"/>
      <c r="X157" s="350"/>
      <c r="Y157" s="350"/>
      <c r="Z157" s="350"/>
    </row>
    <row r="158" spans="1:26" ht="12.75" customHeight="1" x14ac:dyDescent="0.25">
      <c r="A158" s="350"/>
      <c r="B158" s="350"/>
      <c r="C158" s="350"/>
      <c r="D158" s="350"/>
      <c r="E158" s="350"/>
      <c r="F158" s="350"/>
      <c r="G158" s="350"/>
      <c r="H158" s="350"/>
      <c r="I158" s="350"/>
      <c r="J158" s="350"/>
      <c r="K158" s="350"/>
      <c r="L158" s="350"/>
      <c r="M158" s="350"/>
      <c r="N158" s="350"/>
      <c r="O158" s="350"/>
      <c r="P158" s="350"/>
      <c r="Q158" s="350"/>
      <c r="R158" s="350"/>
      <c r="S158" s="350"/>
      <c r="T158" s="350"/>
      <c r="U158" s="350"/>
      <c r="V158" s="350"/>
      <c r="W158" s="350"/>
      <c r="X158" s="350"/>
      <c r="Y158" s="350"/>
      <c r="Z158" s="350"/>
    </row>
    <row r="159" spans="1:26" ht="12.75" customHeight="1" x14ac:dyDescent="0.25">
      <c r="A159" s="350"/>
      <c r="B159" s="350"/>
      <c r="C159" s="350"/>
      <c r="D159" s="350"/>
      <c r="E159" s="350"/>
      <c r="F159" s="350"/>
      <c r="G159" s="350"/>
      <c r="H159" s="350"/>
      <c r="I159" s="350"/>
      <c r="J159" s="350"/>
      <c r="K159" s="350"/>
      <c r="L159" s="350"/>
      <c r="M159" s="350"/>
      <c r="N159" s="350"/>
      <c r="O159" s="350"/>
      <c r="P159" s="350"/>
      <c r="Q159" s="350"/>
      <c r="R159" s="350"/>
      <c r="S159" s="350"/>
      <c r="T159" s="350"/>
      <c r="U159" s="350"/>
      <c r="V159" s="350"/>
      <c r="W159" s="350"/>
      <c r="X159" s="350"/>
      <c r="Y159" s="350"/>
      <c r="Z159" s="350"/>
    </row>
    <row r="160" spans="1:26" ht="12.75" customHeight="1" x14ac:dyDescent="0.25">
      <c r="A160" s="350"/>
      <c r="B160" s="350"/>
      <c r="C160" s="350"/>
      <c r="D160" s="350"/>
      <c r="E160" s="350"/>
      <c r="F160" s="350"/>
      <c r="G160" s="350"/>
      <c r="H160" s="350"/>
      <c r="I160" s="350"/>
      <c r="J160" s="350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0"/>
      <c r="Y160" s="350"/>
      <c r="Z160" s="350"/>
    </row>
    <row r="161" spans="1:26" ht="12.75" customHeight="1" x14ac:dyDescent="0.25">
      <c r="A161" s="350"/>
      <c r="B161" s="350"/>
      <c r="C161" s="350"/>
      <c r="D161" s="350"/>
      <c r="E161" s="350"/>
      <c r="F161" s="350"/>
      <c r="G161" s="350"/>
      <c r="H161" s="350"/>
      <c r="I161" s="350"/>
      <c r="J161" s="350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0"/>
      <c r="Y161" s="350"/>
      <c r="Z161" s="350"/>
    </row>
    <row r="162" spans="1:26" ht="12.75" customHeight="1" x14ac:dyDescent="0.25">
      <c r="A162" s="350"/>
      <c r="B162" s="350"/>
      <c r="C162" s="350"/>
      <c r="D162" s="350"/>
      <c r="E162" s="350"/>
      <c r="F162" s="350"/>
      <c r="G162" s="350"/>
      <c r="H162" s="350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0"/>
      <c r="Y162" s="350"/>
      <c r="Z162" s="350"/>
    </row>
    <row r="163" spans="1:26" ht="12.75" customHeight="1" x14ac:dyDescent="0.25">
      <c r="A163" s="350"/>
      <c r="B163" s="350"/>
      <c r="C163" s="350"/>
      <c r="D163" s="350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0"/>
      <c r="Y163" s="350"/>
      <c r="Z163" s="350"/>
    </row>
    <row r="164" spans="1:26" ht="12.75" customHeight="1" x14ac:dyDescent="0.25">
      <c r="A164" s="350"/>
      <c r="B164" s="350"/>
      <c r="C164" s="350"/>
      <c r="D164" s="350"/>
      <c r="E164" s="350"/>
      <c r="F164" s="350"/>
      <c r="G164" s="350"/>
      <c r="H164" s="350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0"/>
      <c r="Y164" s="350"/>
      <c r="Z164" s="350"/>
    </row>
    <row r="165" spans="1:26" ht="12.75" customHeight="1" x14ac:dyDescent="0.25">
      <c r="A165" s="350"/>
      <c r="B165" s="350"/>
      <c r="C165" s="350"/>
      <c r="D165" s="350"/>
      <c r="E165" s="350"/>
      <c r="F165" s="350"/>
      <c r="G165" s="350"/>
      <c r="H165" s="350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0"/>
      <c r="Y165" s="350"/>
      <c r="Z165" s="350"/>
    </row>
    <row r="166" spans="1:26" ht="12.75" customHeight="1" x14ac:dyDescent="0.25">
      <c r="A166" s="350"/>
      <c r="B166" s="350"/>
      <c r="C166" s="350"/>
      <c r="D166" s="350"/>
      <c r="E166" s="350"/>
      <c r="F166" s="350"/>
      <c r="G166" s="350"/>
      <c r="H166" s="350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0"/>
      <c r="Y166" s="350"/>
      <c r="Z166" s="350"/>
    </row>
    <row r="167" spans="1:26" ht="12.75" customHeight="1" x14ac:dyDescent="0.25">
      <c r="A167" s="350"/>
      <c r="B167" s="350"/>
      <c r="C167" s="350"/>
      <c r="D167" s="350"/>
      <c r="E167" s="350"/>
      <c r="F167" s="350"/>
      <c r="G167" s="350"/>
      <c r="H167" s="350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0"/>
      <c r="Y167" s="350"/>
      <c r="Z167" s="350"/>
    </row>
    <row r="168" spans="1:26" ht="12.75" customHeight="1" x14ac:dyDescent="0.25">
      <c r="A168" s="350"/>
      <c r="B168" s="350"/>
      <c r="C168" s="350"/>
      <c r="D168" s="350"/>
      <c r="E168" s="350"/>
      <c r="F168" s="350"/>
      <c r="G168" s="350"/>
      <c r="H168" s="350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0"/>
      <c r="Y168" s="350"/>
      <c r="Z168" s="350"/>
    </row>
    <row r="169" spans="1:26" ht="12.75" customHeight="1" x14ac:dyDescent="0.25">
      <c r="A169" s="350"/>
      <c r="B169" s="350"/>
      <c r="C169" s="350"/>
      <c r="D169" s="350"/>
      <c r="E169" s="350"/>
      <c r="F169" s="350"/>
      <c r="G169" s="350"/>
      <c r="H169" s="350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0"/>
      <c r="Y169" s="350"/>
      <c r="Z169" s="350"/>
    </row>
    <row r="170" spans="1:26" ht="12.75" customHeight="1" x14ac:dyDescent="0.25">
      <c r="A170" s="350"/>
      <c r="B170" s="350"/>
      <c r="C170" s="350"/>
      <c r="D170" s="350"/>
      <c r="E170" s="350"/>
      <c r="F170" s="350"/>
      <c r="G170" s="350"/>
      <c r="H170" s="350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0"/>
      <c r="Y170" s="350"/>
      <c r="Z170" s="350"/>
    </row>
    <row r="171" spans="1:26" ht="12.75" customHeight="1" x14ac:dyDescent="0.25">
      <c r="A171" s="350"/>
      <c r="B171" s="350"/>
      <c r="C171" s="350"/>
      <c r="D171" s="350"/>
      <c r="E171" s="350"/>
      <c r="F171" s="350"/>
      <c r="G171" s="350"/>
      <c r="H171" s="350"/>
      <c r="I171" s="350"/>
      <c r="J171" s="350"/>
      <c r="K171" s="350"/>
      <c r="L171" s="350"/>
      <c r="M171" s="350"/>
      <c r="N171" s="350"/>
      <c r="O171" s="350"/>
      <c r="P171" s="350"/>
      <c r="Q171" s="350"/>
      <c r="R171" s="350"/>
      <c r="S171" s="350"/>
      <c r="T171" s="350"/>
      <c r="U171" s="350"/>
      <c r="V171" s="350"/>
      <c r="W171" s="350"/>
      <c r="X171" s="350"/>
      <c r="Y171" s="350"/>
      <c r="Z171" s="350"/>
    </row>
    <row r="172" spans="1:26" ht="12.75" customHeight="1" x14ac:dyDescent="0.25">
      <c r="A172" s="350"/>
      <c r="B172" s="350"/>
      <c r="C172" s="350"/>
      <c r="D172" s="350"/>
      <c r="E172" s="350"/>
      <c r="F172" s="350"/>
      <c r="G172" s="350"/>
      <c r="H172" s="350"/>
      <c r="I172" s="350"/>
      <c r="J172" s="350"/>
      <c r="K172" s="350"/>
      <c r="L172" s="350"/>
      <c r="M172" s="350"/>
      <c r="N172" s="350"/>
      <c r="O172" s="350"/>
      <c r="P172" s="350"/>
      <c r="Q172" s="350"/>
      <c r="R172" s="350"/>
      <c r="S172" s="350"/>
      <c r="T172" s="350"/>
      <c r="U172" s="350"/>
      <c r="V172" s="350"/>
      <c r="W172" s="350"/>
      <c r="X172" s="350"/>
      <c r="Y172" s="350"/>
      <c r="Z172" s="350"/>
    </row>
    <row r="173" spans="1:26" ht="12.75" customHeight="1" x14ac:dyDescent="0.25">
      <c r="A173" s="350"/>
      <c r="B173" s="350"/>
      <c r="C173" s="350"/>
      <c r="D173" s="350"/>
      <c r="E173" s="350"/>
      <c r="F173" s="350"/>
      <c r="G173" s="350"/>
      <c r="H173" s="350"/>
      <c r="I173" s="350"/>
      <c r="J173" s="350"/>
      <c r="K173" s="350"/>
      <c r="L173" s="350"/>
      <c r="M173" s="350"/>
      <c r="N173" s="350"/>
      <c r="O173" s="350"/>
      <c r="P173" s="350"/>
      <c r="Q173" s="350"/>
      <c r="R173" s="350"/>
      <c r="S173" s="350"/>
      <c r="T173" s="350"/>
      <c r="U173" s="350"/>
      <c r="V173" s="350"/>
      <c r="W173" s="350"/>
      <c r="X173" s="350"/>
      <c r="Y173" s="350"/>
      <c r="Z173" s="350"/>
    </row>
    <row r="174" spans="1:26" ht="12.75" customHeight="1" x14ac:dyDescent="0.25">
      <c r="A174" s="350"/>
      <c r="B174" s="350"/>
      <c r="C174" s="350"/>
      <c r="D174" s="350"/>
      <c r="E174" s="350"/>
      <c r="F174" s="350"/>
      <c r="G174" s="350"/>
      <c r="H174" s="350"/>
      <c r="I174" s="350"/>
      <c r="J174" s="350"/>
      <c r="K174" s="350"/>
      <c r="L174" s="350"/>
      <c r="M174" s="350"/>
      <c r="N174" s="350"/>
      <c r="O174" s="350"/>
      <c r="P174" s="350"/>
      <c r="Q174" s="350"/>
      <c r="R174" s="350"/>
      <c r="S174" s="350"/>
      <c r="T174" s="350"/>
      <c r="U174" s="350"/>
      <c r="V174" s="350"/>
      <c r="W174" s="350"/>
      <c r="X174" s="350"/>
      <c r="Y174" s="350"/>
      <c r="Z174" s="350"/>
    </row>
    <row r="175" spans="1:26" ht="12.75" customHeight="1" x14ac:dyDescent="0.25">
      <c r="A175" s="350"/>
      <c r="B175" s="350"/>
      <c r="C175" s="350"/>
      <c r="D175" s="350"/>
      <c r="E175" s="350"/>
      <c r="F175" s="350"/>
      <c r="G175" s="350"/>
      <c r="H175" s="350"/>
      <c r="I175" s="350"/>
      <c r="J175" s="350"/>
      <c r="K175" s="350"/>
      <c r="L175" s="350"/>
      <c r="M175" s="350"/>
      <c r="N175" s="350"/>
      <c r="O175" s="350"/>
      <c r="P175" s="350"/>
      <c r="Q175" s="350"/>
      <c r="R175" s="350"/>
      <c r="S175" s="350"/>
      <c r="T175" s="350"/>
      <c r="U175" s="350"/>
      <c r="V175" s="350"/>
      <c r="W175" s="350"/>
      <c r="X175" s="350"/>
      <c r="Y175" s="350"/>
      <c r="Z175" s="350"/>
    </row>
    <row r="176" spans="1:26" ht="12.75" customHeight="1" x14ac:dyDescent="0.25">
      <c r="A176" s="350"/>
      <c r="B176" s="350"/>
      <c r="C176" s="350"/>
      <c r="D176" s="350"/>
      <c r="E176" s="350"/>
      <c r="F176" s="350"/>
      <c r="G176" s="350"/>
      <c r="H176" s="350"/>
      <c r="I176" s="350"/>
      <c r="J176" s="350"/>
      <c r="K176" s="350"/>
      <c r="L176" s="350"/>
      <c r="M176" s="350"/>
      <c r="N176" s="350"/>
      <c r="O176" s="350"/>
      <c r="P176" s="350"/>
      <c r="Q176" s="350"/>
      <c r="R176" s="350"/>
      <c r="S176" s="350"/>
      <c r="T176" s="350"/>
      <c r="U176" s="350"/>
      <c r="V176" s="350"/>
      <c r="W176" s="350"/>
      <c r="X176" s="350"/>
      <c r="Y176" s="350"/>
      <c r="Z176" s="350"/>
    </row>
    <row r="177" spans="1:26" ht="12.75" customHeight="1" x14ac:dyDescent="0.25">
      <c r="A177" s="350"/>
      <c r="B177" s="350"/>
      <c r="C177" s="350"/>
      <c r="D177" s="350"/>
      <c r="E177" s="350"/>
      <c r="F177" s="350"/>
      <c r="G177" s="350"/>
      <c r="H177" s="350"/>
      <c r="I177" s="350"/>
      <c r="J177" s="350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0"/>
      <c r="Y177" s="350"/>
      <c r="Z177" s="350"/>
    </row>
    <row r="178" spans="1:26" ht="12.75" customHeight="1" x14ac:dyDescent="0.25">
      <c r="A178" s="350"/>
      <c r="B178" s="350"/>
      <c r="C178" s="350"/>
      <c r="D178" s="350"/>
      <c r="E178" s="350"/>
      <c r="F178" s="350"/>
      <c r="G178" s="350"/>
      <c r="H178" s="350"/>
      <c r="I178" s="350"/>
      <c r="J178" s="350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0"/>
      <c r="Y178" s="350"/>
      <c r="Z178" s="350"/>
    </row>
    <row r="179" spans="1:26" ht="12.75" customHeight="1" x14ac:dyDescent="0.25">
      <c r="A179" s="350"/>
      <c r="B179" s="350"/>
      <c r="C179" s="350"/>
      <c r="D179" s="350"/>
      <c r="E179" s="350"/>
      <c r="F179" s="350"/>
      <c r="G179" s="350"/>
      <c r="H179" s="350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0"/>
      <c r="Y179" s="350"/>
      <c r="Z179" s="350"/>
    </row>
    <row r="180" spans="1:26" ht="12.75" customHeight="1" x14ac:dyDescent="0.25">
      <c r="A180" s="350"/>
      <c r="B180" s="350"/>
      <c r="C180" s="350"/>
      <c r="D180" s="350"/>
      <c r="E180" s="350"/>
      <c r="F180" s="350"/>
      <c r="G180" s="350"/>
      <c r="H180" s="350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0"/>
      <c r="Y180" s="350"/>
      <c r="Z180" s="350"/>
    </row>
    <row r="181" spans="1:26" ht="12.75" customHeight="1" x14ac:dyDescent="0.25">
      <c r="A181" s="350"/>
      <c r="B181" s="350"/>
      <c r="C181" s="350"/>
      <c r="D181" s="350"/>
      <c r="E181" s="350"/>
      <c r="F181" s="350"/>
      <c r="G181" s="350"/>
      <c r="H181" s="350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0"/>
      <c r="Y181" s="350"/>
      <c r="Z181" s="350"/>
    </row>
    <row r="182" spans="1:26" ht="12.75" customHeight="1" x14ac:dyDescent="0.25">
      <c r="A182" s="350"/>
      <c r="B182" s="350"/>
      <c r="C182" s="350"/>
      <c r="D182" s="350"/>
      <c r="E182" s="350"/>
      <c r="F182" s="350"/>
      <c r="G182" s="350"/>
      <c r="H182" s="350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0"/>
      <c r="Y182" s="350"/>
      <c r="Z182" s="350"/>
    </row>
    <row r="183" spans="1:26" ht="12.75" customHeight="1" x14ac:dyDescent="0.25">
      <c r="A183" s="350"/>
      <c r="B183" s="350"/>
      <c r="C183" s="350"/>
      <c r="D183" s="350"/>
      <c r="E183" s="350"/>
      <c r="F183" s="350"/>
      <c r="G183" s="350"/>
      <c r="H183" s="350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0"/>
      <c r="Y183" s="350"/>
      <c r="Z183" s="350"/>
    </row>
    <row r="184" spans="1:26" ht="12.75" customHeight="1" x14ac:dyDescent="0.25">
      <c r="A184" s="350"/>
      <c r="B184" s="350"/>
      <c r="C184" s="350"/>
      <c r="D184" s="350"/>
      <c r="E184" s="350"/>
      <c r="F184" s="350"/>
      <c r="G184" s="350"/>
      <c r="H184" s="350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0"/>
      <c r="Y184" s="350"/>
      <c r="Z184" s="350"/>
    </row>
    <row r="185" spans="1:26" ht="12.75" customHeight="1" x14ac:dyDescent="0.25">
      <c r="A185" s="350"/>
      <c r="B185" s="350"/>
      <c r="C185" s="350"/>
      <c r="D185" s="350"/>
      <c r="E185" s="350"/>
      <c r="F185" s="350"/>
      <c r="G185" s="350"/>
      <c r="H185" s="350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0"/>
      <c r="Y185" s="350"/>
      <c r="Z185" s="350"/>
    </row>
    <row r="186" spans="1:26" ht="12.75" customHeight="1" x14ac:dyDescent="0.25">
      <c r="A186" s="350"/>
      <c r="B186" s="350"/>
      <c r="C186" s="350"/>
      <c r="D186" s="350"/>
      <c r="E186" s="350"/>
      <c r="F186" s="350"/>
      <c r="G186" s="350"/>
      <c r="H186" s="350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0"/>
      <c r="Y186" s="350"/>
      <c r="Z186" s="350"/>
    </row>
    <row r="187" spans="1:26" ht="12.75" customHeight="1" x14ac:dyDescent="0.25">
      <c r="A187" s="350"/>
      <c r="B187" s="350"/>
      <c r="C187" s="350"/>
      <c r="D187" s="350"/>
      <c r="E187" s="350"/>
      <c r="F187" s="350"/>
      <c r="G187" s="350"/>
      <c r="H187" s="350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0"/>
      <c r="Y187" s="350"/>
      <c r="Z187" s="350"/>
    </row>
    <row r="188" spans="1:26" ht="12.75" customHeight="1" x14ac:dyDescent="0.25">
      <c r="A188" s="350"/>
      <c r="B188" s="350"/>
      <c r="C188" s="350"/>
      <c r="D188" s="350"/>
      <c r="E188" s="350"/>
      <c r="F188" s="350"/>
      <c r="G188" s="350"/>
      <c r="H188" s="350"/>
      <c r="I188" s="350"/>
      <c r="J188" s="350"/>
      <c r="K188" s="350"/>
      <c r="L188" s="350"/>
      <c r="M188" s="350"/>
      <c r="N188" s="350"/>
      <c r="O188" s="350"/>
      <c r="P188" s="350"/>
      <c r="Q188" s="350"/>
      <c r="R188" s="350"/>
      <c r="S188" s="350"/>
      <c r="T188" s="350"/>
      <c r="U188" s="350"/>
      <c r="V188" s="350"/>
      <c r="W188" s="350"/>
      <c r="X188" s="350"/>
      <c r="Y188" s="350"/>
      <c r="Z188" s="350"/>
    </row>
    <row r="189" spans="1:26" ht="12.75" customHeight="1" x14ac:dyDescent="0.25">
      <c r="A189" s="350"/>
      <c r="B189" s="350"/>
      <c r="C189" s="350"/>
      <c r="D189" s="350"/>
      <c r="E189" s="350"/>
      <c r="F189" s="350"/>
      <c r="G189" s="350"/>
      <c r="H189" s="350"/>
      <c r="I189" s="350"/>
      <c r="J189" s="350"/>
      <c r="K189" s="350"/>
      <c r="L189" s="350"/>
      <c r="M189" s="350"/>
      <c r="N189" s="350"/>
      <c r="O189" s="350"/>
      <c r="P189" s="350"/>
      <c r="Q189" s="350"/>
      <c r="R189" s="350"/>
      <c r="S189" s="350"/>
      <c r="T189" s="350"/>
      <c r="U189" s="350"/>
      <c r="V189" s="350"/>
      <c r="W189" s="350"/>
      <c r="X189" s="350"/>
      <c r="Y189" s="350"/>
      <c r="Z189" s="350"/>
    </row>
    <row r="190" spans="1:26" ht="12.75" customHeight="1" x14ac:dyDescent="0.25">
      <c r="A190" s="350"/>
      <c r="B190" s="350"/>
      <c r="C190" s="350"/>
      <c r="D190" s="350"/>
      <c r="E190" s="350"/>
      <c r="F190" s="350"/>
      <c r="G190" s="350"/>
      <c r="H190" s="350"/>
      <c r="I190" s="350"/>
      <c r="J190" s="350"/>
      <c r="K190" s="350"/>
      <c r="L190" s="350"/>
      <c r="M190" s="350"/>
      <c r="N190" s="350"/>
      <c r="O190" s="350"/>
      <c r="P190" s="350"/>
      <c r="Q190" s="350"/>
      <c r="R190" s="350"/>
      <c r="S190" s="350"/>
      <c r="T190" s="350"/>
      <c r="U190" s="350"/>
      <c r="V190" s="350"/>
      <c r="W190" s="350"/>
      <c r="X190" s="350"/>
      <c r="Y190" s="350"/>
      <c r="Z190" s="350"/>
    </row>
    <row r="191" spans="1:26" ht="12.75" customHeight="1" x14ac:dyDescent="0.25">
      <c r="A191" s="350"/>
      <c r="B191" s="350"/>
      <c r="C191" s="350"/>
      <c r="D191" s="350"/>
      <c r="E191" s="350"/>
      <c r="F191" s="350"/>
      <c r="G191" s="350"/>
      <c r="H191" s="350"/>
      <c r="I191" s="350"/>
      <c r="J191" s="350"/>
      <c r="K191" s="350"/>
      <c r="L191" s="350"/>
      <c r="M191" s="350"/>
      <c r="N191" s="350"/>
      <c r="O191" s="350"/>
      <c r="P191" s="350"/>
      <c r="Q191" s="350"/>
      <c r="R191" s="350"/>
      <c r="S191" s="350"/>
      <c r="T191" s="350"/>
      <c r="U191" s="350"/>
      <c r="V191" s="350"/>
      <c r="W191" s="350"/>
      <c r="X191" s="350"/>
      <c r="Y191" s="350"/>
      <c r="Z191" s="350"/>
    </row>
    <row r="192" spans="1:26" ht="12.75" customHeight="1" x14ac:dyDescent="0.25">
      <c r="A192" s="350"/>
      <c r="B192" s="350"/>
      <c r="C192" s="350"/>
      <c r="D192" s="350"/>
      <c r="E192" s="350"/>
      <c r="F192" s="350"/>
      <c r="G192" s="350"/>
      <c r="H192" s="350"/>
      <c r="I192" s="350"/>
      <c r="J192" s="350"/>
      <c r="K192" s="350"/>
      <c r="L192" s="350"/>
      <c r="M192" s="350"/>
      <c r="N192" s="350"/>
      <c r="O192" s="350"/>
      <c r="P192" s="350"/>
      <c r="Q192" s="350"/>
      <c r="R192" s="350"/>
      <c r="S192" s="350"/>
      <c r="T192" s="350"/>
      <c r="U192" s="350"/>
      <c r="V192" s="350"/>
      <c r="W192" s="350"/>
      <c r="X192" s="350"/>
      <c r="Y192" s="350"/>
      <c r="Z192" s="350"/>
    </row>
    <row r="193" spans="1:26" ht="12.75" customHeight="1" x14ac:dyDescent="0.25">
      <c r="A193" s="350"/>
      <c r="B193" s="350"/>
      <c r="C193" s="350"/>
      <c r="D193" s="350"/>
      <c r="E193" s="350"/>
      <c r="F193" s="350"/>
      <c r="G193" s="350"/>
      <c r="H193" s="350"/>
      <c r="I193" s="350"/>
      <c r="J193" s="350"/>
      <c r="K193" s="350"/>
      <c r="L193" s="350"/>
      <c r="M193" s="350"/>
      <c r="N193" s="350"/>
      <c r="O193" s="350"/>
      <c r="P193" s="350"/>
      <c r="Q193" s="350"/>
      <c r="R193" s="350"/>
      <c r="S193" s="350"/>
      <c r="T193" s="350"/>
      <c r="U193" s="350"/>
      <c r="V193" s="350"/>
      <c r="W193" s="350"/>
      <c r="X193" s="350"/>
      <c r="Y193" s="350"/>
      <c r="Z193" s="350"/>
    </row>
    <row r="194" spans="1:26" ht="12.75" customHeight="1" x14ac:dyDescent="0.25">
      <c r="A194" s="350"/>
      <c r="B194" s="350"/>
      <c r="C194" s="350"/>
      <c r="D194" s="350"/>
      <c r="E194" s="350"/>
      <c r="F194" s="350"/>
      <c r="G194" s="350"/>
      <c r="H194" s="350"/>
      <c r="I194" s="350"/>
      <c r="J194" s="350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0"/>
      <c r="Y194" s="350"/>
      <c r="Z194" s="350"/>
    </row>
    <row r="195" spans="1:26" ht="12.75" customHeight="1" x14ac:dyDescent="0.25">
      <c r="A195" s="350"/>
      <c r="B195" s="350"/>
      <c r="C195" s="350"/>
      <c r="D195" s="350"/>
      <c r="E195" s="350"/>
      <c r="F195" s="350"/>
      <c r="G195" s="350"/>
      <c r="H195" s="350"/>
      <c r="I195" s="350"/>
      <c r="J195" s="350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0"/>
      <c r="Y195" s="350"/>
      <c r="Z195" s="350"/>
    </row>
    <row r="196" spans="1:26" ht="12.75" customHeight="1" x14ac:dyDescent="0.25">
      <c r="A196" s="350"/>
      <c r="B196" s="350"/>
      <c r="C196" s="350"/>
      <c r="D196" s="350"/>
      <c r="E196" s="350"/>
      <c r="F196" s="350"/>
      <c r="G196" s="350"/>
      <c r="H196" s="350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0"/>
      <c r="Y196" s="350"/>
      <c r="Z196" s="350"/>
    </row>
    <row r="197" spans="1:26" ht="12.75" customHeight="1" x14ac:dyDescent="0.25">
      <c r="A197" s="350"/>
      <c r="B197" s="350"/>
      <c r="C197" s="350"/>
      <c r="D197" s="350"/>
      <c r="E197" s="350"/>
      <c r="F197" s="350"/>
      <c r="G197" s="350"/>
      <c r="H197" s="350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0"/>
      <c r="Y197" s="350"/>
      <c r="Z197" s="350"/>
    </row>
    <row r="198" spans="1:26" ht="12.75" customHeight="1" x14ac:dyDescent="0.25">
      <c r="A198" s="350"/>
      <c r="B198" s="350"/>
      <c r="C198" s="350"/>
      <c r="D198" s="350"/>
      <c r="E198" s="350"/>
      <c r="F198" s="350"/>
      <c r="G198" s="350"/>
      <c r="H198" s="350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0"/>
      <c r="Y198" s="350"/>
      <c r="Z198" s="350"/>
    </row>
    <row r="199" spans="1:26" ht="12.75" customHeight="1" x14ac:dyDescent="0.25">
      <c r="A199" s="350"/>
      <c r="B199" s="350"/>
      <c r="C199" s="350"/>
      <c r="D199" s="350"/>
      <c r="E199" s="350"/>
      <c r="F199" s="350"/>
      <c r="G199" s="350"/>
      <c r="H199" s="350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0"/>
      <c r="Y199" s="350"/>
      <c r="Z199" s="350"/>
    </row>
    <row r="200" spans="1:26" ht="12.75" customHeight="1" x14ac:dyDescent="0.25">
      <c r="A200" s="350"/>
      <c r="B200" s="350"/>
      <c r="C200" s="350"/>
      <c r="D200" s="350"/>
      <c r="E200" s="350"/>
      <c r="F200" s="350"/>
      <c r="G200" s="350"/>
      <c r="H200" s="350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0"/>
      <c r="Y200" s="350"/>
      <c r="Z200" s="350"/>
    </row>
    <row r="201" spans="1:26" ht="12.75" customHeight="1" x14ac:dyDescent="0.25">
      <c r="A201" s="350"/>
      <c r="B201" s="350"/>
      <c r="C201" s="350"/>
      <c r="D201" s="350"/>
      <c r="E201" s="350"/>
      <c r="F201" s="350"/>
      <c r="G201" s="350"/>
      <c r="H201" s="350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0"/>
      <c r="Y201" s="350"/>
      <c r="Z201" s="350"/>
    </row>
    <row r="202" spans="1:26" ht="12.75" customHeight="1" x14ac:dyDescent="0.25">
      <c r="A202" s="350"/>
      <c r="B202" s="350"/>
      <c r="C202" s="350"/>
      <c r="D202" s="350"/>
      <c r="E202" s="350"/>
      <c r="F202" s="350"/>
      <c r="G202" s="350"/>
      <c r="H202" s="350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0"/>
      <c r="Y202" s="350"/>
      <c r="Z202" s="350"/>
    </row>
    <row r="203" spans="1:26" ht="12.75" customHeight="1" x14ac:dyDescent="0.25">
      <c r="A203" s="350"/>
      <c r="B203" s="350"/>
      <c r="C203" s="350"/>
      <c r="D203" s="350"/>
      <c r="E203" s="350"/>
      <c r="F203" s="350"/>
      <c r="G203" s="350"/>
      <c r="H203" s="350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0"/>
      <c r="Y203" s="350"/>
      <c r="Z203" s="350"/>
    </row>
    <row r="204" spans="1:26" ht="12.75" customHeight="1" x14ac:dyDescent="0.25">
      <c r="A204" s="350"/>
      <c r="B204" s="350"/>
      <c r="C204" s="350"/>
      <c r="D204" s="350"/>
      <c r="E204" s="350"/>
      <c r="F204" s="350"/>
      <c r="G204" s="350"/>
      <c r="H204" s="350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0"/>
      <c r="Y204" s="350"/>
      <c r="Z204" s="350"/>
    </row>
    <row r="205" spans="1:26" ht="12.75" customHeight="1" x14ac:dyDescent="0.25">
      <c r="A205" s="350"/>
      <c r="B205" s="350"/>
      <c r="C205" s="350"/>
      <c r="D205" s="350"/>
      <c r="E205" s="350"/>
      <c r="F205" s="350"/>
      <c r="G205" s="350"/>
      <c r="H205" s="350"/>
      <c r="I205" s="350"/>
      <c r="J205" s="350"/>
      <c r="K205" s="350"/>
      <c r="L205" s="350"/>
      <c r="M205" s="350"/>
      <c r="N205" s="350"/>
      <c r="O205" s="350"/>
      <c r="P205" s="350"/>
      <c r="Q205" s="350"/>
      <c r="R205" s="350"/>
      <c r="S205" s="350"/>
      <c r="T205" s="350"/>
      <c r="U205" s="350"/>
      <c r="V205" s="350"/>
      <c r="W205" s="350"/>
      <c r="X205" s="350"/>
      <c r="Y205" s="350"/>
      <c r="Z205" s="350"/>
    </row>
    <row r="206" spans="1:26" ht="12.75" customHeight="1" x14ac:dyDescent="0.25">
      <c r="A206" s="350"/>
      <c r="B206" s="350"/>
      <c r="C206" s="350"/>
      <c r="D206" s="350"/>
      <c r="E206" s="350"/>
      <c r="F206" s="350"/>
      <c r="G206" s="350"/>
      <c r="H206" s="350"/>
      <c r="I206" s="350"/>
      <c r="J206" s="350"/>
      <c r="K206" s="350"/>
      <c r="L206" s="350"/>
      <c r="M206" s="350"/>
      <c r="N206" s="350"/>
      <c r="O206" s="350"/>
      <c r="P206" s="350"/>
      <c r="Q206" s="350"/>
      <c r="R206" s="350"/>
      <c r="S206" s="350"/>
      <c r="T206" s="350"/>
      <c r="U206" s="350"/>
      <c r="V206" s="350"/>
      <c r="W206" s="350"/>
      <c r="X206" s="350"/>
      <c r="Y206" s="350"/>
      <c r="Z206" s="350"/>
    </row>
    <row r="207" spans="1:26" ht="12.75" customHeight="1" x14ac:dyDescent="0.25">
      <c r="A207" s="350"/>
      <c r="B207" s="350"/>
      <c r="C207" s="350"/>
      <c r="D207" s="350"/>
      <c r="E207" s="350"/>
      <c r="F207" s="350"/>
      <c r="G207" s="350"/>
      <c r="H207" s="350"/>
      <c r="I207" s="350"/>
      <c r="J207" s="350"/>
      <c r="K207" s="350"/>
      <c r="L207" s="350"/>
      <c r="M207" s="350"/>
      <c r="N207" s="350"/>
      <c r="O207" s="350"/>
      <c r="P207" s="350"/>
      <c r="Q207" s="350"/>
      <c r="R207" s="350"/>
      <c r="S207" s="350"/>
      <c r="T207" s="350"/>
      <c r="U207" s="350"/>
      <c r="V207" s="350"/>
      <c r="W207" s="350"/>
      <c r="X207" s="350"/>
      <c r="Y207" s="350"/>
      <c r="Z207" s="350"/>
    </row>
    <row r="208" spans="1:26" ht="12.75" customHeight="1" x14ac:dyDescent="0.25">
      <c r="A208" s="350"/>
      <c r="B208" s="350"/>
      <c r="C208" s="350"/>
      <c r="D208" s="350"/>
      <c r="E208" s="350"/>
      <c r="F208" s="350"/>
      <c r="G208" s="350"/>
      <c r="H208" s="350"/>
      <c r="I208" s="350"/>
      <c r="J208" s="350"/>
      <c r="K208" s="350"/>
      <c r="L208" s="350"/>
      <c r="M208" s="350"/>
      <c r="N208" s="350"/>
      <c r="O208" s="350"/>
      <c r="P208" s="350"/>
      <c r="Q208" s="350"/>
      <c r="R208" s="350"/>
      <c r="S208" s="350"/>
      <c r="T208" s="350"/>
      <c r="U208" s="350"/>
      <c r="V208" s="350"/>
      <c r="W208" s="350"/>
      <c r="X208" s="350"/>
      <c r="Y208" s="350"/>
      <c r="Z208" s="350"/>
    </row>
    <row r="209" spans="1:26" ht="12.75" customHeight="1" x14ac:dyDescent="0.25">
      <c r="A209" s="350"/>
      <c r="B209" s="350"/>
      <c r="C209" s="350"/>
      <c r="D209" s="350"/>
      <c r="E209" s="350"/>
      <c r="F209" s="350"/>
      <c r="G209" s="350"/>
      <c r="H209" s="350"/>
      <c r="I209" s="350"/>
      <c r="J209" s="350"/>
      <c r="K209" s="350"/>
      <c r="L209" s="350"/>
      <c r="M209" s="350"/>
      <c r="N209" s="350"/>
      <c r="O209" s="350"/>
      <c r="P209" s="350"/>
      <c r="Q209" s="350"/>
      <c r="R209" s="350"/>
      <c r="S209" s="350"/>
      <c r="T209" s="350"/>
      <c r="U209" s="350"/>
      <c r="V209" s="350"/>
      <c r="W209" s="350"/>
      <c r="X209" s="350"/>
      <c r="Y209" s="350"/>
      <c r="Z209" s="350"/>
    </row>
    <row r="210" spans="1:26" ht="12.75" customHeight="1" x14ac:dyDescent="0.25">
      <c r="A210" s="350"/>
      <c r="B210" s="350"/>
      <c r="C210" s="350"/>
      <c r="D210" s="350"/>
      <c r="E210" s="350"/>
      <c r="F210" s="350"/>
      <c r="G210" s="350"/>
      <c r="H210" s="350"/>
      <c r="I210" s="350"/>
      <c r="J210" s="350"/>
      <c r="K210" s="350"/>
      <c r="L210" s="350"/>
      <c r="M210" s="350"/>
      <c r="N210" s="350"/>
      <c r="O210" s="350"/>
      <c r="P210" s="350"/>
      <c r="Q210" s="350"/>
      <c r="R210" s="350"/>
      <c r="S210" s="350"/>
      <c r="T210" s="350"/>
      <c r="U210" s="350"/>
      <c r="V210" s="350"/>
      <c r="W210" s="350"/>
      <c r="X210" s="350"/>
      <c r="Y210" s="350"/>
      <c r="Z210" s="350"/>
    </row>
    <row r="211" spans="1:26" ht="12.75" customHeight="1" x14ac:dyDescent="0.25">
      <c r="A211" s="350"/>
      <c r="B211" s="350"/>
      <c r="C211" s="350"/>
      <c r="D211" s="350"/>
      <c r="E211" s="350"/>
      <c r="F211" s="350"/>
      <c r="G211" s="350"/>
      <c r="H211" s="350"/>
      <c r="I211" s="350"/>
      <c r="J211" s="350"/>
      <c r="K211" s="350"/>
      <c r="L211" s="350"/>
      <c r="M211" s="350"/>
      <c r="N211" s="350"/>
      <c r="O211" s="350"/>
      <c r="P211" s="350"/>
      <c r="Q211" s="350"/>
      <c r="R211" s="350"/>
      <c r="S211" s="350"/>
      <c r="T211" s="350"/>
      <c r="U211" s="350"/>
      <c r="V211" s="350"/>
      <c r="W211" s="350"/>
      <c r="X211" s="350"/>
      <c r="Y211" s="350"/>
      <c r="Z211" s="350"/>
    </row>
    <row r="212" spans="1:26" ht="12.75" customHeight="1" x14ac:dyDescent="0.25">
      <c r="A212" s="350"/>
      <c r="B212" s="350"/>
      <c r="C212" s="350"/>
      <c r="D212" s="350"/>
      <c r="E212" s="350"/>
      <c r="F212" s="350"/>
      <c r="G212" s="350"/>
      <c r="H212" s="350"/>
      <c r="I212" s="350"/>
      <c r="J212" s="350"/>
      <c r="K212" s="350"/>
      <c r="L212" s="350"/>
      <c r="M212" s="350"/>
      <c r="N212" s="350"/>
      <c r="O212" s="350"/>
      <c r="P212" s="350"/>
      <c r="Q212" s="350"/>
      <c r="R212" s="350"/>
      <c r="S212" s="350"/>
      <c r="T212" s="350"/>
      <c r="U212" s="350"/>
      <c r="V212" s="350"/>
      <c r="W212" s="350"/>
      <c r="X212" s="350"/>
      <c r="Y212" s="350"/>
      <c r="Z212" s="350"/>
    </row>
    <row r="213" spans="1:26" ht="12.75" customHeight="1" x14ac:dyDescent="0.25">
      <c r="A213" s="350"/>
      <c r="B213" s="350"/>
      <c r="C213" s="350"/>
      <c r="D213" s="350"/>
      <c r="E213" s="350"/>
      <c r="F213" s="350"/>
      <c r="G213" s="350"/>
      <c r="H213" s="350"/>
      <c r="I213" s="350"/>
      <c r="J213" s="350"/>
      <c r="K213" s="350"/>
      <c r="L213" s="350"/>
      <c r="M213" s="350"/>
      <c r="N213" s="350"/>
      <c r="O213" s="350"/>
      <c r="P213" s="350"/>
      <c r="Q213" s="350"/>
      <c r="R213" s="350"/>
      <c r="S213" s="350"/>
      <c r="T213" s="350"/>
      <c r="U213" s="350"/>
      <c r="V213" s="350"/>
      <c r="W213" s="350"/>
      <c r="X213" s="350"/>
      <c r="Y213" s="350"/>
      <c r="Z213" s="350"/>
    </row>
    <row r="214" spans="1:26" ht="12.75" customHeight="1" x14ac:dyDescent="0.25">
      <c r="A214" s="350"/>
      <c r="B214" s="350"/>
      <c r="C214" s="350"/>
      <c r="D214" s="350"/>
      <c r="E214" s="350"/>
      <c r="F214" s="350"/>
      <c r="G214" s="350"/>
      <c r="H214" s="350"/>
      <c r="I214" s="350"/>
      <c r="J214" s="350"/>
      <c r="K214" s="350"/>
      <c r="L214" s="350"/>
      <c r="M214" s="350"/>
      <c r="N214" s="350"/>
      <c r="O214" s="350"/>
      <c r="P214" s="350"/>
      <c r="Q214" s="350"/>
      <c r="R214" s="350"/>
      <c r="S214" s="350"/>
      <c r="T214" s="350"/>
      <c r="U214" s="350"/>
      <c r="V214" s="350"/>
      <c r="W214" s="350"/>
      <c r="X214" s="350"/>
      <c r="Y214" s="350"/>
      <c r="Z214" s="350"/>
    </row>
    <row r="215" spans="1:26" ht="12.75" customHeight="1" x14ac:dyDescent="0.25">
      <c r="A215" s="350"/>
      <c r="B215" s="350"/>
      <c r="C215" s="350"/>
      <c r="D215" s="350"/>
      <c r="E215" s="350"/>
      <c r="F215" s="350"/>
      <c r="G215" s="350"/>
      <c r="H215" s="350"/>
      <c r="I215" s="350"/>
      <c r="J215" s="350"/>
      <c r="K215" s="350"/>
      <c r="L215" s="350"/>
      <c r="M215" s="350"/>
      <c r="N215" s="350"/>
      <c r="O215" s="350"/>
      <c r="P215" s="350"/>
      <c r="Q215" s="350"/>
      <c r="R215" s="350"/>
      <c r="S215" s="350"/>
      <c r="T215" s="350"/>
      <c r="U215" s="350"/>
      <c r="V215" s="350"/>
      <c r="W215" s="350"/>
      <c r="X215" s="350"/>
      <c r="Y215" s="350"/>
      <c r="Z215" s="350"/>
    </row>
    <row r="216" spans="1:26" ht="12.75" customHeight="1" x14ac:dyDescent="0.25">
      <c r="A216" s="350"/>
      <c r="B216" s="350"/>
      <c r="C216" s="350"/>
      <c r="D216" s="350"/>
      <c r="E216" s="350"/>
      <c r="F216" s="350"/>
      <c r="G216" s="350"/>
      <c r="H216" s="350"/>
      <c r="I216" s="350"/>
      <c r="J216" s="350"/>
      <c r="K216" s="350"/>
      <c r="L216" s="350"/>
      <c r="M216" s="350"/>
      <c r="N216" s="350"/>
      <c r="O216" s="350"/>
      <c r="P216" s="350"/>
      <c r="Q216" s="350"/>
      <c r="R216" s="350"/>
      <c r="S216" s="350"/>
      <c r="T216" s="350"/>
      <c r="U216" s="350"/>
      <c r="V216" s="350"/>
      <c r="W216" s="350"/>
      <c r="X216" s="350"/>
      <c r="Y216" s="350"/>
      <c r="Z216" s="350"/>
    </row>
    <row r="217" spans="1:26" ht="12.75" customHeight="1" x14ac:dyDescent="0.25">
      <c r="A217" s="350"/>
      <c r="B217" s="350"/>
      <c r="C217" s="350"/>
      <c r="D217" s="350"/>
      <c r="E217" s="350"/>
      <c r="F217" s="350"/>
      <c r="G217" s="350"/>
      <c r="H217" s="350"/>
      <c r="I217" s="350"/>
      <c r="J217" s="350"/>
      <c r="K217" s="350"/>
      <c r="L217" s="350"/>
      <c r="M217" s="350"/>
      <c r="N217" s="350"/>
      <c r="O217" s="350"/>
      <c r="P217" s="350"/>
      <c r="Q217" s="350"/>
      <c r="R217" s="350"/>
      <c r="S217" s="350"/>
      <c r="T217" s="350"/>
      <c r="U217" s="350"/>
      <c r="V217" s="350"/>
      <c r="W217" s="350"/>
      <c r="X217" s="350"/>
      <c r="Y217" s="350"/>
      <c r="Z217" s="350"/>
    </row>
    <row r="218" spans="1:26" ht="12.75" customHeight="1" x14ac:dyDescent="0.25">
      <c r="A218" s="350"/>
      <c r="B218" s="350"/>
      <c r="C218" s="350"/>
      <c r="D218" s="350"/>
      <c r="E218" s="350"/>
      <c r="F218" s="350"/>
      <c r="G218" s="350"/>
      <c r="H218" s="350"/>
      <c r="I218" s="350"/>
      <c r="J218" s="350"/>
      <c r="K218" s="350"/>
      <c r="L218" s="350"/>
      <c r="M218" s="350"/>
      <c r="N218" s="350"/>
      <c r="O218" s="350"/>
      <c r="P218" s="350"/>
      <c r="Q218" s="350"/>
      <c r="R218" s="350"/>
      <c r="S218" s="350"/>
      <c r="T218" s="350"/>
      <c r="U218" s="350"/>
      <c r="V218" s="350"/>
      <c r="W218" s="350"/>
      <c r="X218" s="350"/>
      <c r="Y218" s="350"/>
      <c r="Z218" s="350"/>
    </row>
    <row r="219" spans="1:26" ht="12.75" customHeight="1" x14ac:dyDescent="0.25">
      <c r="A219" s="350"/>
      <c r="B219" s="350"/>
      <c r="C219" s="350"/>
      <c r="D219" s="350"/>
      <c r="E219" s="350"/>
      <c r="F219" s="350"/>
      <c r="G219" s="350"/>
      <c r="H219" s="350"/>
      <c r="I219" s="350"/>
      <c r="J219" s="350"/>
      <c r="K219" s="350"/>
      <c r="L219" s="350"/>
      <c r="M219" s="350"/>
      <c r="N219" s="350"/>
      <c r="O219" s="350"/>
      <c r="P219" s="350"/>
      <c r="Q219" s="350"/>
      <c r="R219" s="350"/>
      <c r="S219" s="350"/>
      <c r="T219" s="350"/>
      <c r="U219" s="350"/>
      <c r="V219" s="350"/>
      <c r="W219" s="350"/>
      <c r="X219" s="350"/>
      <c r="Y219" s="350"/>
      <c r="Z219" s="350"/>
    </row>
    <row r="220" spans="1:26" ht="12.75" customHeight="1" x14ac:dyDescent="0.25">
      <c r="A220" s="350"/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0"/>
      <c r="N220" s="350"/>
      <c r="O220" s="350"/>
      <c r="P220" s="350"/>
      <c r="Q220" s="350"/>
      <c r="R220" s="350"/>
      <c r="S220" s="350"/>
      <c r="T220" s="350"/>
      <c r="U220" s="350"/>
      <c r="V220" s="350"/>
      <c r="W220" s="350"/>
      <c r="X220" s="350"/>
      <c r="Y220" s="350"/>
      <c r="Z220" s="350"/>
    </row>
    <row r="221" spans="1:26" ht="12.75" customHeight="1" x14ac:dyDescent="0.25">
      <c r="A221" s="350"/>
      <c r="B221" s="350"/>
      <c r="C221" s="350"/>
      <c r="D221" s="350"/>
      <c r="E221" s="350"/>
      <c r="F221" s="350"/>
      <c r="G221" s="350"/>
      <c r="H221" s="350"/>
      <c r="I221" s="350"/>
      <c r="J221" s="350"/>
      <c r="K221" s="350"/>
      <c r="L221" s="350"/>
      <c r="M221" s="350"/>
      <c r="N221" s="350"/>
      <c r="O221" s="350"/>
      <c r="P221" s="350"/>
      <c r="Q221" s="350"/>
      <c r="R221" s="350"/>
      <c r="S221" s="350"/>
      <c r="T221" s="350"/>
      <c r="U221" s="350"/>
      <c r="V221" s="350"/>
      <c r="W221" s="350"/>
      <c r="X221" s="350"/>
      <c r="Y221" s="350"/>
      <c r="Z221" s="350"/>
    </row>
    <row r="222" spans="1:26" ht="12.75" customHeight="1" x14ac:dyDescent="0.25">
      <c r="A222" s="350"/>
      <c r="B222" s="350"/>
      <c r="C222" s="350"/>
      <c r="D222" s="350"/>
      <c r="E222" s="350"/>
      <c r="F222" s="350"/>
      <c r="G222" s="350"/>
      <c r="H222" s="350"/>
      <c r="I222" s="350"/>
      <c r="J222" s="350"/>
      <c r="K222" s="350"/>
      <c r="L222" s="350"/>
      <c r="M222" s="350"/>
      <c r="N222" s="350"/>
      <c r="O222" s="350"/>
      <c r="P222" s="350"/>
      <c r="Q222" s="350"/>
      <c r="R222" s="350"/>
      <c r="S222" s="350"/>
      <c r="T222" s="350"/>
      <c r="U222" s="350"/>
      <c r="V222" s="350"/>
      <c r="W222" s="350"/>
      <c r="X222" s="350"/>
      <c r="Y222" s="350"/>
      <c r="Z222" s="350"/>
    </row>
    <row r="223" spans="1:26" ht="12.75" customHeight="1" x14ac:dyDescent="0.25">
      <c r="A223" s="350"/>
      <c r="B223" s="350"/>
      <c r="C223" s="350"/>
      <c r="D223" s="350"/>
      <c r="E223" s="350"/>
      <c r="F223" s="350"/>
      <c r="G223" s="350"/>
      <c r="H223" s="350"/>
      <c r="I223" s="350"/>
      <c r="J223" s="350"/>
      <c r="K223" s="350"/>
      <c r="L223" s="350"/>
      <c r="M223" s="350"/>
      <c r="N223" s="350"/>
      <c r="O223" s="350"/>
      <c r="P223" s="350"/>
      <c r="Q223" s="350"/>
      <c r="R223" s="350"/>
      <c r="S223" s="350"/>
      <c r="T223" s="350"/>
      <c r="U223" s="350"/>
      <c r="V223" s="350"/>
      <c r="W223" s="350"/>
      <c r="X223" s="350"/>
      <c r="Y223" s="350"/>
      <c r="Z223" s="350"/>
    </row>
    <row r="224" spans="1:26" ht="12.75" customHeight="1" x14ac:dyDescent="0.25">
      <c r="A224" s="350"/>
      <c r="B224" s="350"/>
      <c r="C224" s="350"/>
      <c r="D224" s="350"/>
      <c r="E224" s="350"/>
      <c r="F224" s="350"/>
      <c r="G224" s="350"/>
      <c r="H224" s="350"/>
      <c r="I224" s="350"/>
      <c r="J224" s="350"/>
      <c r="K224" s="350"/>
      <c r="L224" s="350"/>
      <c r="M224" s="350"/>
      <c r="N224" s="350"/>
      <c r="O224" s="350"/>
      <c r="P224" s="350"/>
      <c r="Q224" s="350"/>
      <c r="R224" s="350"/>
      <c r="S224" s="350"/>
      <c r="T224" s="350"/>
      <c r="U224" s="350"/>
      <c r="V224" s="350"/>
      <c r="W224" s="350"/>
      <c r="X224" s="350"/>
      <c r="Y224" s="350"/>
      <c r="Z224" s="350"/>
    </row>
    <row r="225" spans="1:26" ht="12.75" customHeight="1" x14ac:dyDescent="0.25">
      <c r="A225" s="350"/>
      <c r="B225" s="350"/>
      <c r="C225" s="350"/>
      <c r="D225" s="350"/>
      <c r="E225" s="350"/>
      <c r="F225" s="350"/>
      <c r="G225" s="350"/>
      <c r="H225" s="350"/>
      <c r="I225" s="350"/>
      <c r="J225" s="350"/>
      <c r="K225" s="350"/>
      <c r="L225" s="350"/>
      <c r="M225" s="350"/>
      <c r="N225" s="350"/>
      <c r="O225" s="350"/>
      <c r="P225" s="350"/>
      <c r="Q225" s="350"/>
      <c r="R225" s="350"/>
      <c r="S225" s="350"/>
      <c r="T225" s="350"/>
      <c r="U225" s="350"/>
      <c r="V225" s="350"/>
      <c r="W225" s="350"/>
      <c r="X225" s="350"/>
      <c r="Y225" s="350"/>
      <c r="Z225" s="350"/>
    </row>
    <row r="226" spans="1:26" ht="12.75" customHeight="1" x14ac:dyDescent="0.25">
      <c r="A226" s="350"/>
      <c r="B226" s="350"/>
      <c r="C226" s="350"/>
      <c r="D226" s="350"/>
      <c r="E226" s="350"/>
      <c r="F226" s="350"/>
      <c r="G226" s="350"/>
      <c r="H226" s="350"/>
      <c r="I226" s="350"/>
      <c r="J226" s="350"/>
      <c r="K226" s="350"/>
      <c r="L226" s="350"/>
      <c r="M226" s="350"/>
      <c r="N226" s="350"/>
      <c r="O226" s="350"/>
      <c r="P226" s="350"/>
      <c r="Q226" s="350"/>
      <c r="R226" s="350"/>
      <c r="S226" s="350"/>
      <c r="T226" s="350"/>
      <c r="U226" s="350"/>
      <c r="V226" s="350"/>
      <c r="W226" s="350"/>
      <c r="X226" s="350"/>
      <c r="Y226" s="350"/>
      <c r="Z226" s="350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5">
    <mergeCell ref="A3:M3"/>
    <mergeCell ref="A7:A8"/>
    <mergeCell ref="B7:B8"/>
    <mergeCell ref="C7:C8"/>
    <mergeCell ref="D7:M7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8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I32" sqref="I32"/>
    </sheetView>
  </sheetViews>
  <sheetFormatPr defaultColWidth="14.42578125" defaultRowHeight="15" x14ac:dyDescent="0.25"/>
  <cols>
    <col min="1" max="1" width="5.7109375" customWidth="1"/>
    <col min="2" max="2" width="16.85546875" customWidth="1"/>
    <col min="3" max="3" width="20.5703125" customWidth="1"/>
    <col min="4" max="4" width="21.28515625" customWidth="1"/>
    <col min="5" max="5" width="9.5703125" customWidth="1"/>
    <col min="6" max="7" width="10.140625" customWidth="1"/>
    <col min="8" max="8" width="10.7109375" customWidth="1"/>
    <col min="9" max="9" width="12.5703125" customWidth="1"/>
    <col min="10" max="10" width="15.140625" customWidth="1"/>
    <col min="11" max="11" width="16.7109375" customWidth="1"/>
    <col min="12" max="26" width="10.5703125" customWidth="1"/>
  </cols>
  <sheetData>
    <row r="1" spans="1:26" ht="15.75" x14ac:dyDescent="0.25">
      <c r="A1" s="101" t="s">
        <v>1029</v>
      </c>
      <c r="B1" s="103"/>
      <c r="C1" s="103"/>
      <c r="D1" s="103"/>
      <c r="E1" s="103"/>
      <c r="F1" s="103"/>
      <c r="G1" s="103"/>
      <c r="H1" s="103"/>
      <c r="I1" s="103"/>
      <c r="J1" s="103"/>
      <c r="K1" s="19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ht="15.75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9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1030</v>
      </c>
      <c r="B3" s="705"/>
      <c r="C3" s="705"/>
      <c r="D3" s="705"/>
      <c r="E3" s="705"/>
      <c r="F3" s="705"/>
      <c r="G3" s="705"/>
      <c r="H3" s="705"/>
      <c r="I3" s="705"/>
      <c r="J3" s="7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705" t="s">
        <v>1031</v>
      </c>
      <c r="B4" s="705"/>
      <c r="C4" s="705"/>
      <c r="D4" s="705"/>
      <c r="E4" s="705"/>
      <c r="F4" s="705"/>
      <c r="G4" s="705"/>
      <c r="H4" s="705"/>
      <c r="I4" s="705"/>
      <c r="J4" s="705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'1'!$E$5</f>
        <v>KABUPATEN/KOTA</v>
      </c>
      <c r="F5" s="101" t="str">
        <f>'1'!$F$5</f>
        <v>KARANGANYAR</v>
      </c>
      <c r="G5" s="102"/>
      <c r="H5" s="102"/>
      <c r="I5" s="122"/>
      <c r="J5" s="122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15.75" x14ac:dyDescent="0.25">
      <c r="A6" s="102"/>
      <c r="B6" s="102"/>
      <c r="C6" s="102"/>
      <c r="D6" s="102"/>
      <c r="E6" s="122" t="str">
        <f>'1'!$E$6</f>
        <v>TAHUN</v>
      </c>
      <c r="F6" s="101">
        <f>'1'!$F$6</f>
        <v>2024</v>
      </c>
      <c r="G6" s="102"/>
      <c r="H6" s="102"/>
      <c r="I6" s="122"/>
      <c r="J6" s="122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x14ac:dyDescent="0.25">
      <c r="A7" s="142"/>
      <c r="B7" s="142"/>
      <c r="C7" s="142"/>
      <c r="D7" s="142"/>
      <c r="E7" s="142"/>
      <c r="F7" s="142"/>
      <c r="G7" s="142"/>
      <c r="H7" s="142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0" customHeight="1" x14ac:dyDescent="0.25">
      <c r="A8" s="743" t="s">
        <v>4</v>
      </c>
      <c r="B8" s="743" t="s">
        <v>502</v>
      </c>
      <c r="C8" s="743" t="str">
        <f>'12'!C7</f>
        <v>DESA</v>
      </c>
      <c r="D8" s="748" t="s">
        <v>1032</v>
      </c>
      <c r="E8" s="748" t="s">
        <v>1033</v>
      </c>
      <c r="F8" s="748"/>
      <c r="G8" s="748"/>
      <c r="H8" s="748"/>
      <c r="I8" s="748"/>
      <c r="J8" s="748" t="s">
        <v>1034</v>
      </c>
      <c r="K8" s="628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9.75" customHeight="1" x14ac:dyDescent="0.25">
      <c r="A9" s="743"/>
      <c r="B9" s="743"/>
      <c r="C9" s="743"/>
      <c r="D9" s="743"/>
      <c r="E9" s="743" t="s">
        <v>697</v>
      </c>
      <c r="F9" s="743"/>
      <c r="G9" s="743" t="s">
        <v>698</v>
      </c>
      <c r="H9" s="743"/>
      <c r="I9" s="748" t="s">
        <v>699</v>
      </c>
      <c r="J9" s="748"/>
      <c r="K9" s="628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9.5" customHeight="1" x14ac:dyDescent="0.25">
      <c r="A10" s="743"/>
      <c r="B10" s="743"/>
      <c r="C10" s="743"/>
      <c r="D10" s="743"/>
      <c r="E10" s="659" t="s">
        <v>326</v>
      </c>
      <c r="F10" s="659" t="s">
        <v>29</v>
      </c>
      <c r="G10" s="659" t="s">
        <v>326</v>
      </c>
      <c r="H10" s="659" t="s">
        <v>29</v>
      </c>
      <c r="I10" s="748"/>
      <c r="J10" s="748"/>
      <c r="K10" s="628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9.5" customHeight="1" x14ac:dyDescent="0.25">
      <c r="A12" s="454">
        <v>1</v>
      </c>
      <c r="B12" s="647" t="str">
        <f>'9'!B9</f>
        <v>JUMAPOLO</v>
      </c>
      <c r="C12" s="422" t="str">
        <f>'29'!C11</f>
        <v>PASEBAN</v>
      </c>
      <c r="D12" s="639">
        <v>3</v>
      </c>
      <c r="E12" s="639">
        <v>2</v>
      </c>
      <c r="F12" s="366">
        <f t="shared" ref="F12:F24" si="0">E12/D12*100</f>
        <v>66.666666666666657</v>
      </c>
      <c r="G12" s="639">
        <v>1</v>
      </c>
      <c r="H12" s="115">
        <f t="shared" ref="H12:H24" si="1">E12/D12*100</f>
        <v>66.666666666666657</v>
      </c>
      <c r="I12" s="155">
        <f t="shared" ref="I12:I24" si="2">SUM(E12+G12)</f>
        <v>3</v>
      </c>
      <c r="J12" s="358"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645">
        <v>2</v>
      </c>
      <c r="B13" s="557"/>
      <c r="C13" s="646" t="str">
        <f>'29'!C12</f>
        <v>LEMAHBANG</v>
      </c>
      <c r="D13" s="639">
        <v>4</v>
      </c>
      <c r="E13" s="639">
        <v>1</v>
      </c>
      <c r="F13" s="366">
        <f t="shared" si="0"/>
        <v>25</v>
      </c>
      <c r="G13" s="639">
        <v>3</v>
      </c>
      <c r="H13" s="115">
        <f t="shared" si="1"/>
        <v>25</v>
      </c>
      <c r="I13" s="155">
        <f t="shared" si="2"/>
        <v>4</v>
      </c>
      <c r="J13" s="358"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645">
        <v>3</v>
      </c>
      <c r="B14" s="574"/>
      <c r="C14" s="646" t="str">
        <f>'29'!C13</f>
        <v>KARANGBANGUN</v>
      </c>
      <c r="D14" s="639">
        <v>2</v>
      </c>
      <c r="E14" s="639">
        <v>1</v>
      </c>
      <c r="F14" s="366">
        <f t="shared" si="0"/>
        <v>50</v>
      </c>
      <c r="G14" s="639">
        <v>1</v>
      </c>
      <c r="H14" s="115">
        <f t="shared" si="1"/>
        <v>50</v>
      </c>
      <c r="I14" s="155">
        <f t="shared" si="2"/>
        <v>2</v>
      </c>
      <c r="J14" s="358"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645">
        <v>4</v>
      </c>
      <c r="B15" s="574"/>
      <c r="C15" s="646" t="str">
        <f>'29'!C14</f>
        <v>PLOSO</v>
      </c>
      <c r="D15" s="639">
        <v>1</v>
      </c>
      <c r="E15" s="639">
        <v>1</v>
      </c>
      <c r="F15" s="366">
        <f t="shared" si="0"/>
        <v>100</v>
      </c>
      <c r="G15" s="639">
        <v>0</v>
      </c>
      <c r="H15" s="115">
        <f t="shared" si="1"/>
        <v>100</v>
      </c>
      <c r="I15" s="155">
        <f t="shared" si="2"/>
        <v>1</v>
      </c>
      <c r="J15" s="358"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645">
        <v>5</v>
      </c>
      <c r="B16" s="574"/>
      <c r="C16" s="646" t="str">
        <f>'29'!C15</f>
        <v>GIRIWONDO</v>
      </c>
      <c r="D16" s="639">
        <v>2</v>
      </c>
      <c r="E16" s="639">
        <v>1</v>
      </c>
      <c r="F16" s="366">
        <f t="shared" si="0"/>
        <v>50</v>
      </c>
      <c r="G16" s="639">
        <v>1</v>
      </c>
      <c r="H16" s="115">
        <f t="shared" si="1"/>
        <v>50</v>
      </c>
      <c r="I16" s="155">
        <f t="shared" si="2"/>
        <v>2</v>
      </c>
      <c r="J16" s="358"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645">
        <v>6</v>
      </c>
      <c r="B17" s="574"/>
      <c r="C17" s="646" t="str">
        <f>'29'!C16</f>
        <v>KADIPIRO</v>
      </c>
      <c r="D17" s="639">
        <v>1</v>
      </c>
      <c r="E17" s="639">
        <v>1</v>
      </c>
      <c r="F17" s="366">
        <f t="shared" si="0"/>
        <v>100</v>
      </c>
      <c r="G17" s="639">
        <v>0</v>
      </c>
      <c r="H17" s="115">
        <f t="shared" si="1"/>
        <v>100</v>
      </c>
      <c r="I17" s="155">
        <f t="shared" si="2"/>
        <v>1</v>
      </c>
      <c r="J17" s="358">
        <v>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645">
        <v>7</v>
      </c>
      <c r="B18" s="574"/>
      <c r="C18" s="646" t="str">
        <f>'29'!C17</f>
        <v>JUMANTORO</v>
      </c>
      <c r="D18" s="639">
        <v>3</v>
      </c>
      <c r="E18" s="639">
        <v>3</v>
      </c>
      <c r="F18" s="366">
        <f t="shared" si="0"/>
        <v>100</v>
      </c>
      <c r="G18" s="639">
        <v>0</v>
      </c>
      <c r="H18" s="115">
        <f t="shared" si="1"/>
        <v>100</v>
      </c>
      <c r="I18" s="155">
        <f t="shared" si="2"/>
        <v>3</v>
      </c>
      <c r="J18" s="358">
        <v>0</v>
      </c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645">
        <v>8</v>
      </c>
      <c r="B19" s="574"/>
      <c r="C19" s="646" t="str">
        <f>'29'!C18</f>
        <v>KEDAWUNG</v>
      </c>
      <c r="D19" s="639">
        <v>2</v>
      </c>
      <c r="E19" s="639">
        <v>1</v>
      </c>
      <c r="F19" s="366">
        <f t="shared" si="0"/>
        <v>50</v>
      </c>
      <c r="G19" s="639">
        <v>1</v>
      </c>
      <c r="H19" s="115">
        <f t="shared" si="1"/>
        <v>50</v>
      </c>
      <c r="I19" s="155">
        <f t="shared" si="2"/>
        <v>2</v>
      </c>
      <c r="J19" s="358">
        <v>0</v>
      </c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645">
        <v>9</v>
      </c>
      <c r="B20" s="574"/>
      <c r="C20" s="646" t="str">
        <f>'29'!C19</f>
        <v>BAKALAN</v>
      </c>
      <c r="D20" s="639">
        <v>1</v>
      </c>
      <c r="E20" s="639">
        <v>1</v>
      </c>
      <c r="F20" s="366">
        <f t="shared" si="0"/>
        <v>100</v>
      </c>
      <c r="G20" s="639">
        <v>0</v>
      </c>
      <c r="H20" s="115">
        <f t="shared" si="1"/>
        <v>100</v>
      </c>
      <c r="I20" s="155">
        <f t="shared" si="2"/>
        <v>1</v>
      </c>
      <c r="J20" s="358">
        <v>0</v>
      </c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645">
        <v>10</v>
      </c>
      <c r="B21" s="574"/>
      <c r="C21" s="646" t="str">
        <f>'29'!C20</f>
        <v>JUMAPOLO</v>
      </c>
      <c r="D21" s="639">
        <v>3</v>
      </c>
      <c r="E21" s="639">
        <v>2</v>
      </c>
      <c r="F21" s="366">
        <f t="shared" si="0"/>
        <v>66.666666666666657</v>
      </c>
      <c r="G21" s="639">
        <v>1</v>
      </c>
      <c r="H21" s="115">
        <f t="shared" si="1"/>
        <v>66.666666666666657</v>
      </c>
      <c r="I21" s="155">
        <f t="shared" si="2"/>
        <v>3</v>
      </c>
      <c r="J21" s="358">
        <v>0</v>
      </c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645">
        <v>11</v>
      </c>
      <c r="B22" s="574"/>
      <c r="C22" s="646" t="str">
        <f>'29'!C21</f>
        <v>KWANGSAN</v>
      </c>
      <c r="D22" s="639">
        <v>2</v>
      </c>
      <c r="E22" s="639">
        <v>2</v>
      </c>
      <c r="F22" s="366">
        <f t="shared" si="0"/>
        <v>100</v>
      </c>
      <c r="G22" s="639">
        <v>0</v>
      </c>
      <c r="H22" s="115">
        <f t="shared" si="1"/>
        <v>100</v>
      </c>
      <c r="I22" s="155">
        <f t="shared" si="2"/>
        <v>2</v>
      </c>
      <c r="J22" s="358">
        <v>0</v>
      </c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645">
        <v>12</v>
      </c>
      <c r="B23" s="575"/>
      <c r="C23" s="646" t="str">
        <f>'29'!C22</f>
        <v>JATIREJO</v>
      </c>
      <c r="D23" s="639">
        <v>3</v>
      </c>
      <c r="E23" s="639">
        <v>1</v>
      </c>
      <c r="F23" s="366">
        <f t="shared" si="0"/>
        <v>33.333333333333329</v>
      </c>
      <c r="G23" s="639">
        <v>2</v>
      </c>
      <c r="H23" s="115">
        <f t="shared" si="1"/>
        <v>33.333333333333329</v>
      </c>
      <c r="I23" s="155">
        <f t="shared" si="2"/>
        <v>3</v>
      </c>
      <c r="J23" s="358">
        <v>1</v>
      </c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629" t="s">
        <v>597</v>
      </c>
      <c r="B24" s="503"/>
      <c r="C24" s="629"/>
      <c r="D24" s="256">
        <f>SUM(D12:D23)</f>
        <v>27</v>
      </c>
      <c r="E24" s="256">
        <f>SUM(E12:E23)</f>
        <v>17</v>
      </c>
      <c r="F24" s="369">
        <f t="shared" si="0"/>
        <v>62.962962962962962</v>
      </c>
      <c r="G24" s="256">
        <f>SUM(G12:G23)</f>
        <v>10</v>
      </c>
      <c r="H24" s="120">
        <f t="shared" si="1"/>
        <v>62.962962962962962</v>
      </c>
      <c r="I24" s="256">
        <f t="shared" si="2"/>
        <v>27</v>
      </c>
      <c r="J24" s="256">
        <f>SUM(J12:J23)</f>
        <v>1</v>
      </c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29" t="s">
        <v>1035</v>
      </c>
      <c r="B25" s="629"/>
      <c r="C25" s="629"/>
      <c r="D25" s="256">
        <v>149</v>
      </c>
      <c r="E25" s="640"/>
      <c r="F25" s="641"/>
      <c r="G25" s="640"/>
      <c r="H25" s="641"/>
      <c r="I25" s="640"/>
      <c r="J25" s="640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627" t="s">
        <v>1036</v>
      </c>
      <c r="B26" s="627"/>
      <c r="C26" s="627"/>
      <c r="D26" s="642"/>
      <c r="E26" s="642"/>
      <c r="F26" s="117"/>
      <c r="G26" s="120">
        <f>D24/D25*100</f>
        <v>18.120805369127517</v>
      </c>
      <c r="H26" s="643"/>
      <c r="I26" s="644"/>
      <c r="J26" s="644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629" t="s">
        <v>1037</v>
      </c>
      <c r="B27" s="629"/>
      <c r="C27" s="629"/>
      <c r="D27" s="629"/>
      <c r="E27" s="629"/>
      <c r="F27" s="629"/>
      <c r="G27" s="629"/>
      <c r="H27" s="629"/>
      <c r="I27" s="256">
        <v>0</v>
      </c>
      <c r="J27" s="459"/>
      <c r="K27" s="144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460" t="s">
        <v>1038</v>
      </c>
      <c r="B28" s="629"/>
      <c r="C28" s="629"/>
      <c r="D28" s="629"/>
      <c r="E28" s="629"/>
      <c r="F28" s="629"/>
      <c r="G28" s="629"/>
      <c r="H28" s="629"/>
      <c r="I28" s="120">
        <f>I24/I24*100</f>
        <v>100</v>
      </c>
      <c r="J28" s="459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739" t="s">
        <v>1039</v>
      </c>
      <c r="B29" s="739"/>
      <c r="C29" s="739"/>
      <c r="D29" s="739"/>
      <c r="E29" s="739"/>
      <c r="F29" s="739"/>
      <c r="G29" s="739"/>
      <c r="H29" s="739"/>
      <c r="I29" s="739"/>
      <c r="J29" s="120">
        <f>J24/(12%*I24)*100</f>
        <v>30.864197530864203</v>
      </c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67"/>
      <c r="C30" s="167"/>
      <c r="D30" s="167"/>
      <c r="E30" s="167"/>
      <c r="F30" s="167"/>
      <c r="G30" s="167"/>
      <c r="H30" s="167"/>
      <c r="I30" s="167"/>
      <c r="J30" s="167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650" t="s">
        <v>1364</v>
      </c>
      <c r="B31" s="121"/>
      <c r="C31" s="121"/>
      <c r="D31" s="121"/>
      <c r="E31" s="103"/>
      <c r="F31" s="103"/>
      <c r="G31" s="103"/>
      <c r="H31" s="103"/>
      <c r="I31" s="241"/>
      <c r="J31" s="461"/>
      <c r="K31" s="144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21" t="s">
        <v>1040</v>
      </c>
      <c r="B32" s="121"/>
      <c r="C32" s="121"/>
      <c r="D32" s="121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21"/>
      <c r="B33" s="121"/>
      <c r="C33" s="121"/>
      <c r="D33" s="121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24" customHeight="1" x14ac:dyDescent="0.25">
      <c r="A34" s="121"/>
      <c r="B34" s="121"/>
      <c r="C34" s="121"/>
      <c r="D34" s="121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24" customHeight="1" x14ac:dyDescent="0.25">
      <c r="A35" s="121"/>
      <c r="B35" s="121"/>
      <c r="C35" s="121"/>
      <c r="D35" s="121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24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24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24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24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4.2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4.2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21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9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9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9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9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9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9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9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9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9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9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9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9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9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9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9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9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9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9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9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9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9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9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9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9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9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9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9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9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9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9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9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9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9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9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9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9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9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9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9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9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9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9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9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9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9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9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9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9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9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9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9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9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9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9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9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9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9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9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9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9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9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9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9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9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9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9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9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9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9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9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9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9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9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9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9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9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9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9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9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9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9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9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9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9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9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9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9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9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9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9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9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9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9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9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9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9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9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9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9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9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9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9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9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9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9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9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9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9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9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9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9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9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9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9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9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9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9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9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9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9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9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9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9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9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9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9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9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9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9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9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9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9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9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9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9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9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9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9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9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9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9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9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9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9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9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9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9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9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9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9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9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9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9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9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9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9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9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9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9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9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9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9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9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9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9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9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9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9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9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9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9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9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9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9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9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9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9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9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9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9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9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9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9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9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9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9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9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K233" s="19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12">
    <mergeCell ref="A29:I29"/>
    <mergeCell ref="A3:J3"/>
    <mergeCell ref="A4:J4"/>
    <mergeCell ref="A8:A10"/>
    <mergeCell ref="B8:B10"/>
    <mergeCell ref="C8:C10"/>
    <mergeCell ref="D8:D10"/>
    <mergeCell ref="E8:I8"/>
    <mergeCell ref="J8:J10"/>
    <mergeCell ref="E9:F9"/>
    <mergeCell ref="G9:H9"/>
    <mergeCell ref="I9:I10"/>
  </mergeCells>
  <conditionalFormatting sqref="E32">
    <cfRule type="cellIs" dxfId="0" priority="2" operator="notEqual">
      <formula>#REF!</formula>
    </cfRule>
  </conditionalFormatting>
  <printOptions horizontalCentered="1"/>
  <pageMargins left="1.05" right="0.9" top="1.02986111111111" bottom="0.77986111111111101" header="0.51180555555555496" footer="0.51180555555555496"/>
  <pageSetup paperSize="9" firstPageNumber="0" orientation="landscape" horizontalDpi="300" verticalDpi="300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C999"/>
  <sheetViews>
    <sheetView zoomScaleNormal="100" workbookViewId="0">
      <selection activeCell="M28" sqref="M28"/>
    </sheetView>
  </sheetViews>
  <sheetFormatPr defaultColWidth="14.42578125" defaultRowHeight="15" x14ac:dyDescent="0.25"/>
  <cols>
    <col min="1" max="1" width="5.7109375" customWidth="1"/>
    <col min="2" max="2" width="13.85546875" customWidth="1"/>
    <col min="3" max="3" width="16.42578125" customWidth="1"/>
    <col min="4" max="4" width="6.85546875" customWidth="1"/>
    <col min="5" max="6" width="7" customWidth="1"/>
    <col min="7" max="7" width="7.28515625" customWidth="1"/>
    <col min="8" max="8" width="7.42578125" customWidth="1"/>
    <col min="9" max="9" width="8.5703125" customWidth="1"/>
    <col min="10" max="10" width="8.28515625" customWidth="1"/>
    <col min="11" max="11" width="7" customWidth="1"/>
    <col min="12" max="12" width="8.7109375" customWidth="1"/>
    <col min="13" max="13" width="7.7109375" customWidth="1"/>
    <col min="14" max="14" width="9.28515625" customWidth="1"/>
    <col min="15" max="15" width="7.28515625" customWidth="1"/>
    <col min="16" max="16" width="8.5703125" customWidth="1"/>
    <col min="17" max="17" width="8" customWidth="1"/>
    <col min="18" max="18" width="8.85546875" customWidth="1"/>
    <col min="19" max="19" width="7.42578125" customWidth="1"/>
    <col min="20" max="20" width="8.85546875" customWidth="1"/>
    <col min="21" max="21" width="7.5703125" customWidth="1"/>
    <col min="22" max="22" width="8.85546875" customWidth="1"/>
    <col min="23" max="23" width="8.42578125" customWidth="1"/>
    <col min="24" max="24" width="8.28515625" customWidth="1"/>
    <col min="25" max="25" width="7.85546875" customWidth="1"/>
    <col min="26" max="26" width="8.7109375" customWidth="1"/>
    <col min="27" max="27" width="7.85546875" customWidth="1"/>
    <col min="28" max="28" width="8.28515625" customWidth="1"/>
    <col min="29" max="29" width="7.7109375" customWidth="1"/>
  </cols>
  <sheetData>
    <row r="1" spans="1:29" ht="15.75" x14ac:dyDescent="0.25">
      <c r="A1" s="101" t="s">
        <v>1041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</row>
    <row r="2" spans="1:29" ht="15.75" x14ac:dyDescent="0.25">
      <c r="A2" s="102"/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</row>
    <row r="3" spans="1:29" ht="15.75" x14ac:dyDescent="0.25">
      <c r="A3" s="773" t="s">
        <v>1042</v>
      </c>
      <c r="B3" s="773"/>
      <c r="C3" s="773"/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</row>
    <row r="4" spans="1:29" ht="15.75" x14ac:dyDescent="0.25">
      <c r="A4" s="102"/>
      <c r="B4" s="102"/>
      <c r="C4" s="102"/>
      <c r="D4" s="102"/>
      <c r="E4" s="101"/>
      <c r="F4" s="101"/>
      <c r="G4" s="102"/>
      <c r="H4" s="102"/>
      <c r="I4" s="102"/>
      <c r="J4" s="102"/>
      <c r="K4" s="102"/>
      <c r="L4" s="102"/>
      <c r="M4" s="122" t="str">
        <f>'1'!$E$5</f>
        <v>KABUPATEN/KOTA</v>
      </c>
      <c r="N4" s="101" t="str">
        <f>'1'!$F$5</f>
        <v>KARANGANYAR</v>
      </c>
      <c r="O4" s="102"/>
      <c r="P4" s="102"/>
      <c r="Q4" s="102"/>
      <c r="R4" s="102"/>
      <c r="S4" s="102"/>
      <c r="T4" s="102"/>
      <c r="U4" s="102"/>
      <c r="V4" s="105"/>
      <c r="W4" s="105"/>
      <c r="X4" s="105"/>
      <c r="Y4" s="102"/>
      <c r="Z4" s="102"/>
      <c r="AA4" s="102"/>
      <c r="AB4" s="102"/>
      <c r="AC4" s="102"/>
    </row>
    <row r="5" spans="1:29" ht="15.75" x14ac:dyDescent="0.25">
      <c r="A5" s="102"/>
      <c r="B5" s="102"/>
      <c r="C5" s="102"/>
      <c r="D5" s="102"/>
      <c r="E5" s="101"/>
      <c r="F5" s="101"/>
      <c r="G5" s="102"/>
      <c r="H5" s="102"/>
      <c r="I5" s="102"/>
      <c r="J5" s="102"/>
      <c r="K5" s="102"/>
      <c r="L5" s="102"/>
      <c r="M5" s="122" t="str">
        <f>'1'!$E$6</f>
        <v>TAHUN</v>
      </c>
      <c r="N5" s="101">
        <f>'1'!$F$6</f>
        <v>2024</v>
      </c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</row>
    <row r="6" spans="1:29" x14ac:dyDescent="0.25">
      <c r="A6" s="774"/>
      <c r="B6" s="774"/>
      <c r="C6" s="774"/>
      <c r="D6" s="167"/>
      <c r="E6" s="167"/>
      <c r="F6" s="167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</row>
    <row r="7" spans="1:29" ht="41.1" customHeight="1" x14ac:dyDescent="0.25">
      <c r="A7" s="744" t="s">
        <v>4</v>
      </c>
      <c r="B7" s="744" t="s">
        <v>502</v>
      </c>
      <c r="C7" s="744" t="str">
        <f>'12'!C7</f>
        <v>DESA</v>
      </c>
      <c r="D7" s="768" t="s">
        <v>1365</v>
      </c>
      <c r="E7" s="768"/>
      <c r="F7" s="768"/>
      <c r="G7" s="768" t="s">
        <v>1043</v>
      </c>
      <c r="H7" s="768"/>
      <c r="I7" s="768"/>
      <c r="J7" s="768" t="s">
        <v>1366</v>
      </c>
      <c r="K7" s="768"/>
      <c r="L7" s="768"/>
      <c r="M7" s="768"/>
      <c r="N7" s="768"/>
      <c r="O7" s="768"/>
      <c r="P7" s="768" t="s">
        <v>1367</v>
      </c>
      <c r="Q7" s="768"/>
      <c r="R7" s="768"/>
      <c r="S7" s="768"/>
      <c r="T7" s="768"/>
      <c r="U7" s="768"/>
      <c r="V7" s="775" t="s">
        <v>1368</v>
      </c>
      <c r="W7" s="775"/>
      <c r="X7" s="775"/>
      <c r="Y7" s="775"/>
      <c r="Z7" s="775"/>
      <c r="AA7" s="775"/>
      <c r="AB7" s="768" t="s">
        <v>1044</v>
      </c>
      <c r="AC7" s="768"/>
    </row>
    <row r="8" spans="1:29" ht="37.5" customHeight="1" x14ac:dyDescent="0.25">
      <c r="A8" s="744"/>
      <c r="B8" s="744"/>
      <c r="C8" s="744"/>
      <c r="D8" s="768"/>
      <c r="E8" s="768"/>
      <c r="F8" s="768"/>
      <c r="G8" s="768"/>
      <c r="H8" s="768"/>
      <c r="I8" s="768"/>
      <c r="J8" s="743" t="s">
        <v>697</v>
      </c>
      <c r="K8" s="743"/>
      <c r="L8" s="743" t="s">
        <v>698</v>
      </c>
      <c r="M8" s="743"/>
      <c r="N8" s="748" t="s">
        <v>699</v>
      </c>
      <c r="O8" s="748"/>
      <c r="P8" s="743" t="s">
        <v>697</v>
      </c>
      <c r="Q8" s="743"/>
      <c r="R8" s="743" t="s">
        <v>698</v>
      </c>
      <c r="S8" s="743"/>
      <c r="T8" s="748" t="s">
        <v>699</v>
      </c>
      <c r="U8" s="748"/>
      <c r="V8" s="743" t="s">
        <v>697</v>
      </c>
      <c r="W8" s="743"/>
      <c r="X8" s="743" t="s">
        <v>698</v>
      </c>
      <c r="Y8" s="743"/>
      <c r="Z8" s="748" t="s">
        <v>699</v>
      </c>
      <c r="AA8" s="748"/>
      <c r="AB8" s="768"/>
      <c r="AC8" s="768"/>
    </row>
    <row r="9" spans="1:29" ht="33.75" customHeight="1" x14ac:dyDescent="0.25">
      <c r="A9" s="744"/>
      <c r="B9" s="744"/>
      <c r="C9" s="744"/>
      <c r="D9" s="658" t="s">
        <v>8</v>
      </c>
      <c r="E9" s="658" t="s">
        <v>9</v>
      </c>
      <c r="F9" s="658" t="s">
        <v>10</v>
      </c>
      <c r="G9" s="658" t="s">
        <v>8</v>
      </c>
      <c r="H9" s="658" t="s">
        <v>9</v>
      </c>
      <c r="I9" s="658" t="s">
        <v>10</v>
      </c>
      <c r="J9" s="673" t="s">
        <v>326</v>
      </c>
      <c r="K9" s="673" t="s">
        <v>29</v>
      </c>
      <c r="L9" s="673" t="s">
        <v>326</v>
      </c>
      <c r="M9" s="673" t="s">
        <v>29</v>
      </c>
      <c r="N9" s="673" t="s">
        <v>326</v>
      </c>
      <c r="O9" s="658" t="s">
        <v>29</v>
      </c>
      <c r="P9" s="673" t="s">
        <v>326</v>
      </c>
      <c r="Q9" s="673" t="s">
        <v>29</v>
      </c>
      <c r="R9" s="673" t="s">
        <v>326</v>
      </c>
      <c r="S9" s="674" t="s">
        <v>29</v>
      </c>
      <c r="T9" s="673" t="s">
        <v>326</v>
      </c>
      <c r="U9" s="658" t="s">
        <v>29</v>
      </c>
      <c r="V9" s="673" t="s">
        <v>326</v>
      </c>
      <c r="W9" s="673" t="s">
        <v>29</v>
      </c>
      <c r="X9" s="673" t="s">
        <v>326</v>
      </c>
      <c r="Y9" s="673" t="s">
        <v>29</v>
      </c>
      <c r="Z9" s="673" t="s">
        <v>326</v>
      </c>
      <c r="AA9" s="673" t="s">
        <v>29</v>
      </c>
      <c r="AB9" s="673" t="s">
        <v>326</v>
      </c>
      <c r="AC9" s="673" t="s">
        <v>29</v>
      </c>
    </row>
    <row r="10" spans="1:29" ht="18" customHeight="1" x14ac:dyDescent="0.25">
      <c r="A10" s="109">
        <v>1</v>
      </c>
      <c r="B10" s="126">
        <v>2</v>
      </c>
      <c r="C10" s="221">
        <v>3</v>
      </c>
      <c r="D10" s="221">
        <v>4</v>
      </c>
      <c r="E10" s="462">
        <v>5</v>
      </c>
      <c r="F10" s="221">
        <v>6</v>
      </c>
      <c r="G10" s="221">
        <v>7</v>
      </c>
      <c r="H10" s="462">
        <v>8</v>
      </c>
      <c r="I10" s="221">
        <v>9</v>
      </c>
      <c r="J10" s="221">
        <v>10</v>
      </c>
      <c r="K10" s="462">
        <v>11</v>
      </c>
      <c r="L10" s="221">
        <v>12</v>
      </c>
      <c r="M10" s="221">
        <v>13</v>
      </c>
      <c r="N10" s="462">
        <v>14</v>
      </c>
      <c r="O10" s="221">
        <v>15</v>
      </c>
      <c r="P10" s="221">
        <v>16</v>
      </c>
      <c r="Q10" s="462">
        <v>17</v>
      </c>
      <c r="R10" s="221">
        <v>18</v>
      </c>
      <c r="S10" s="221">
        <v>19</v>
      </c>
      <c r="T10" s="462">
        <v>20</v>
      </c>
      <c r="U10" s="221">
        <v>21</v>
      </c>
      <c r="V10" s="221">
        <v>22</v>
      </c>
      <c r="W10" s="462">
        <v>23</v>
      </c>
      <c r="X10" s="221">
        <v>24</v>
      </c>
      <c r="Y10" s="221">
        <v>25</v>
      </c>
      <c r="Z10" s="462">
        <v>26</v>
      </c>
      <c r="AA10" s="221">
        <v>27</v>
      </c>
      <c r="AB10" s="221">
        <v>28</v>
      </c>
      <c r="AC10" s="221">
        <v>29</v>
      </c>
    </row>
    <row r="11" spans="1:29" ht="15.75" x14ac:dyDescent="0.25">
      <c r="A11" s="111">
        <v>1</v>
      </c>
      <c r="B11" s="193" t="s">
        <v>504</v>
      </c>
      <c r="C11" s="463" t="str">
        <f>'29'!C11</f>
        <v>PASEBAN</v>
      </c>
      <c r="D11" s="358">
        <v>2</v>
      </c>
      <c r="E11" s="358">
        <v>1</v>
      </c>
      <c r="F11" s="358">
        <f t="shared" ref="F11:F22" si="0">SUM(D11:E11)</f>
        <v>3</v>
      </c>
      <c r="G11" s="358">
        <f t="shared" ref="G11:G23" si="1">D11</f>
        <v>2</v>
      </c>
      <c r="H11" s="358">
        <f t="shared" ref="H11:H23" si="2">E11</f>
        <v>1</v>
      </c>
      <c r="I11" s="358">
        <f t="shared" ref="I11:I23" si="3">SUM(G11:H11)</f>
        <v>3</v>
      </c>
      <c r="J11" s="358">
        <v>2</v>
      </c>
      <c r="K11" s="338">
        <f t="shared" ref="K11:K23" si="4">J11/D11*100</f>
        <v>100</v>
      </c>
      <c r="L11" s="364">
        <v>1</v>
      </c>
      <c r="M11" s="338">
        <f>L11/E11*100</f>
        <v>100</v>
      </c>
      <c r="N11" s="358">
        <f t="shared" ref="N11:N23" si="5">SUM(J11+L11)</f>
        <v>3</v>
      </c>
      <c r="O11" s="338">
        <f t="shared" ref="O11:O23" si="6">N11/F11*100</f>
        <v>100</v>
      </c>
      <c r="P11" s="358">
        <f t="shared" ref="P11:P22" si="7">J11</f>
        <v>2</v>
      </c>
      <c r="Q11" s="338">
        <f t="shared" ref="Q11:Q23" si="8">P11/G11*100</f>
        <v>100</v>
      </c>
      <c r="R11" s="364">
        <f t="shared" ref="R11:R22" si="9">L11</f>
        <v>1</v>
      </c>
      <c r="S11" s="338">
        <f>R11/H11*100</f>
        <v>100</v>
      </c>
      <c r="T11" s="358">
        <f t="shared" ref="T11:T22" si="10">SUM(P11+R11)</f>
        <v>3</v>
      </c>
      <c r="U11" s="338">
        <f t="shared" ref="U11:U23" si="11">T11/I11*100</f>
        <v>100</v>
      </c>
      <c r="V11" s="358">
        <f t="shared" ref="V11:V22" si="12">P11</f>
        <v>2</v>
      </c>
      <c r="W11" s="338">
        <f t="shared" ref="W11:W23" si="13">V11/G11*100</f>
        <v>100</v>
      </c>
      <c r="X11" s="364">
        <f t="shared" ref="X11:X22" si="14">R11</f>
        <v>1</v>
      </c>
      <c r="Y11" s="338">
        <f>X11/H11*100</f>
        <v>100</v>
      </c>
      <c r="Z11" s="358">
        <f t="shared" ref="Z11:Z23" si="15">SUM(V11+X11)</f>
        <v>3</v>
      </c>
      <c r="AA11" s="338">
        <f t="shared" ref="AA11:AA23" si="16">Z11/I11*100</f>
        <v>100</v>
      </c>
      <c r="AB11" s="358">
        <f t="shared" ref="AB11:AB22" si="17">F11</f>
        <v>3</v>
      </c>
      <c r="AC11" s="338">
        <f t="shared" ref="AC11:AC23" si="18">AB11/I11*100</f>
        <v>100</v>
      </c>
    </row>
    <row r="12" spans="1:29" x14ac:dyDescent="0.25">
      <c r="A12" s="111">
        <v>2</v>
      </c>
      <c r="C12" s="463" t="str">
        <f>'29'!C12</f>
        <v>LEMAHBANG</v>
      </c>
      <c r="D12" s="358">
        <v>1</v>
      </c>
      <c r="E12" s="358">
        <v>2</v>
      </c>
      <c r="F12" s="358">
        <f t="shared" si="0"/>
        <v>3</v>
      </c>
      <c r="G12" s="358">
        <f t="shared" si="1"/>
        <v>1</v>
      </c>
      <c r="H12" s="358">
        <f t="shared" si="2"/>
        <v>2</v>
      </c>
      <c r="I12" s="358">
        <f t="shared" si="3"/>
        <v>3</v>
      </c>
      <c r="J12" s="358">
        <v>1</v>
      </c>
      <c r="K12" s="338">
        <f t="shared" si="4"/>
        <v>100</v>
      </c>
      <c r="L12" s="364">
        <v>2</v>
      </c>
      <c r="M12" s="338">
        <f>L12/E12*100</f>
        <v>100</v>
      </c>
      <c r="N12" s="358">
        <f t="shared" si="5"/>
        <v>3</v>
      </c>
      <c r="O12" s="338">
        <f t="shared" si="6"/>
        <v>100</v>
      </c>
      <c r="P12" s="358">
        <f t="shared" si="7"/>
        <v>1</v>
      </c>
      <c r="Q12" s="338">
        <f t="shared" si="8"/>
        <v>100</v>
      </c>
      <c r="R12" s="364">
        <f t="shared" si="9"/>
        <v>2</v>
      </c>
      <c r="S12" s="338">
        <f>R12/H12*100</f>
        <v>100</v>
      </c>
      <c r="T12" s="358">
        <f t="shared" si="10"/>
        <v>3</v>
      </c>
      <c r="U12" s="338">
        <f t="shared" si="11"/>
        <v>100</v>
      </c>
      <c r="V12" s="358">
        <f t="shared" si="12"/>
        <v>1</v>
      </c>
      <c r="W12" s="338">
        <f t="shared" si="13"/>
        <v>100</v>
      </c>
      <c r="X12" s="364">
        <f t="shared" si="14"/>
        <v>2</v>
      </c>
      <c r="Y12" s="338">
        <f>X12/H12*100</f>
        <v>100</v>
      </c>
      <c r="Z12" s="358">
        <f t="shared" si="15"/>
        <v>3</v>
      </c>
      <c r="AA12" s="338">
        <f t="shared" si="16"/>
        <v>100</v>
      </c>
      <c r="AB12" s="358">
        <f t="shared" si="17"/>
        <v>3</v>
      </c>
      <c r="AC12" s="338">
        <f t="shared" si="18"/>
        <v>100</v>
      </c>
    </row>
    <row r="13" spans="1:29" x14ac:dyDescent="0.25">
      <c r="A13" s="111">
        <v>3</v>
      </c>
      <c r="C13" s="463" t="str">
        <f>'29'!C13</f>
        <v>KARANGBANGUN</v>
      </c>
      <c r="D13" s="358">
        <v>1</v>
      </c>
      <c r="E13" s="358">
        <v>1</v>
      </c>
      <c r="F13" s="358">
        <f t="shared" si="0"/>
        <v>2</v>
      </c>
      <c r="G13" s="358">
        <f t="shared" si="1"/>
        <v>1</v>
      </c>
      <c r="H13" s="358">
        <f t="shared" si="2"/>
        <v>1</v>
      </c>
      <c r="I13" s="358">
        <f t="shared" si="3"/>
        <v>2</v>
      </c>
      <c r="J13" s="358">
        <v>1</v>
      </c>
      <c r="K13" s="338">
        <f t="shared" si="4"/>
        <v>100</v>
      </c>
      <c r="L13" s="364">
        <v>1</v>
      </c>
      <c r="M13" s="338">
        <f>L13/E13*100</f>
        <v>100</v>
      </c>
      <c r="N13" s="358">
        <f t="shared" si="5"/>
        <v>2</v>
      </c>
      <c r="O13" s="338">
        <f t="shared" si="6"/>
        <v>100</v>
      </c>
      <c r="P13" s="358">
        <f t="shared" si="7"/>
        <v>1</v>
      </c>
      <c r="Q13" s="338">
        <f t="shared" si="8"/>
        <v>100</v>
      </c>
      <c r="R13" s="364">
        <f t="shared" si="9"/>
        <v>1</v>
      </c>
      <c r="S13" s="338">
        <f>R13/H13*100</f>
        <v>100</v>
      </c>
      <c r="T13" s="358">
        <f t="shared" si="10"/>
        <v>2</v>
      </c>
      <c r="U13" s="338">
        <f t="shared" si="11"/>
        <v>100</v>
      </c>
      <c r="V13" s="358">
        <f t="shared" si="12"/>
        <v>1</v>
      </c>
      <c r="W13" s="338">
        <f t="shared" si="13"/>
        <v>100</v>
      </c>
      <c r="X13" s="364">
        <f t="shared" si="14"/>
        <v>1</v>
      </c>
      <c r="Y13" s="338">
        <f>X13/H13*100</f>
        <v>100</v>
      </c>
      <c r="Z13" s="358">
        <f t="shared" si="15"/>
        <v>2</v>
      </c>
      <c r="AA13" s="338">
        <f t="shared" si="16"/>
        <v>100</v>
      </c>
      <c r="AB13" s="358">
        <f t="shared" si="17"/>
        <v>2</v>
      </c>
      <c r="AC13" s="338">
        <f t="shared" si="18"/>
        <v>100</v>
      </c>
    </row>
    <row r="14" spans="1:29" x14ac:dyDescent="0.25">
      <c r="A14" s="111">
        <v>4</v>
      </c>
      <c r="C14" s="463" t="str">
        <f>'29'!C14</f>
        <v>PLOSO</v>
      </c>
      <c r="D14" s="358">
        <v>1</v>
      </c>
      <c r="E14" s="358">
        <v>0</v>
      </c>
      <c r="F14" s="358">
        <f t="shared" si="0"/>
        <v>1</v>
      </c>
      <c r="G14" s="358">
        <f t="shared" si="1"/>
        <v>1</v>
      </c>
      <c r="H14" s="358">
        <f t="shared" si="2"/>
        <v>0</v>
      </c>
      <c r="I14" s="358">
        <f t="shared" si="3"/>
        <v>1</v>
      </c>
      <c r="J14" s="358">
        <v>1</v>
      </c>
      <c r="K14" s="338">
        <f t="shared" si="4"/>
        <v>100</v>
      </c>
      <c r="L14" s="364">
        <v>0</v>
      </c>
      <c r="M14" s="115">
        <v>0</v>
      </c>
      <c r="N14" s="358">
        <f t="shared" si="5"/>
        <v>1</v>
      </c>
      <c r="O14" s="338">
        <f t="shared" si="6"/>
        <v>100</v>
      </c>
      <c r="P14" s="358">
        <f t="shared" si="7"/>
        <v>1</v>
      </c>
      <c r="Q14" s="338">
        <f t="shared" si="8"/>
        <v>100</v>
      </c>
      <c r="R14" s="364">
        <f t="shared" si="9"/>
        <v>0</v>
      </c>
      <c r="S14" s="115">
        <v>0</v>
      </c>
      <c r="T14" s="358">
        <f t="shared" si="10"/>
        <v>1</v>
      </c>
      <c r="U14" s="338">
        <f t="shared" si="11"/>
        <v>100</v>
      </c>
      <c r="V14" s="358">
        <f t="shared" si="12"/>
        <v>1</v>
      </c>
      <c r="W14" s="338">
        <f t="shared" si="13"/>
        <v>100</v>
      </c>
      <c r="X14" s="364">
        <f t="shared" si="14"/>
        <v>0</v>
      </c>
      <c r="Y14" s="115">
        <v>0</v>
      </c>
      <c r="Z14" s="358">
        <f t="shared" si="15"/>
        <v>1</v>
      </c>
      <c r="AA14" s="338">
        <f t="shared" si="16"/>
        <v>100</v>
      </c>
      <c r="AB14" s="358">
        <f t="shared" si="17"/>
        <v>1</v>
      </c>
      <c r="AC14" s="338">
        <f t="shared" si="18"/>
        <v>100</v>
      </c>
    </row>
    <row r="15" spans="1:29" x14ac:dyDescent="0.25">
      <c r="A15" s="111">
        <v>5</v>
      </c>
      <c r="C15" s="463" t="str">
        <f>'29'!C15</f>
        <v>GIRIWONDO</v>
      </c>
      <c r="D15" s="358">
        <v>1</v>
      </c>
      <c r="E15" s="358">
        <v>1</v>
      </c>
      <c r="F15" s="358">
        <f t="shared" si="0"/>
        <v>2</v>
      </c>
      <c r="G15" s="358">
        <f t="shared" si="1"/>
        <v>1</v>
      </c>
      <c r="H15" s="358">
        <f t="shared" si="2"/>
        <v>1</v>
      </c>
      <c r="I15" s="358">
        <f t="shared" si="3"/>
        <v>2</v>
      </c>
      <c r="J15" s="358">
        <v>1</v>
      </c>
      <c r="K15" s="338">
        <f t="shared" si="4"/>
        <v>100</v>
      </c>
      <c r="L15" s="358">
        <v>1</v>
      </c>
      <c r="M15" s="338">
        <f>L15/E15*100</f>
        <v>100</v>
      </c>
      <c r="N15" s="358">
        <f t="shared" si="5"/>
        <v>2</v>
      </c>
      <c r="O15" s="338">
        <f t="shared" si="6"/>
        <v>100</v>
      </c>
      <c r="P15" s="358">
        <f t="shared" si="7"/>
        <v>1</v>
      </c>
      <c r="Q15" s="338">
        <f t="shared" si="8"/>
        <v>100</v>
      </c>
      <c r="R15" s="364">
        <f t="shared" si="9"/>
        <v>1</v>
      </c>
      <c r="S15" s="338">
        <f>R15/H15*100</f>
        <v>100</v>
      </c>
      <c r="T15" s="358">
        <f t="shared" si="10"/>
        <v>2</v>
      </c>
      <c r="U15" s="338">
        <f t="shared" si="11"/>
        <v>100</v>
      </c>
      <c r="V15" s="358">
        <f t="shared" si="12"/>
        <v>1</v>
      </c>
      <c r="W15" s="338">
        <f t="shared" si="13"/>
        <v>100</v>
      </c>
      <c r="X15" s="364">
        <f t="shared" si="14"/>
        <v>1</v>
      </c>
      <c r="Y15" s="338">
        <f>X15/H15*100</f>
        <v>100</v>
      </c>
      <c r="Z15" s="358">
        <f t="shared" si="15"/>
        <v>2</v>
      </c>
      <c r="AA15" s="338">
        <f t="shared" si="16"/>
        <v>100</v>
      </c>
      <c r="AB15" s="358">
        <f t="shared" si="17"/>
        <v>2</v>
      </c>
      <c r="AC15" s="338">
        <f t="shared" si="18"/>
        <v>100</v>
      </c>
    </row>
    <row r="16" spans="1:29" x14ac:dyDescent="0.25">
      <c r="A16" s="111">
        <v>6</v>
      </c>
      <c r="C16" s="463" t="str">
        <f>'29'!C16</f>
        <v>KADIPIRO</v>
      </c>
      <c r="D16" s="358">
        <v>3</v>
      </c>
      <c r="E16" s="358">
        <v>0</v>
      </c>
      <c r="F16" s="358">
        <f t="shared" si="0"/>
        <v>3</v>
      </c>
      <c r="G16" s="358">
        <f t="shared" si="1"/>
        <v>3</v>
      </c>
      <c r="H16" s="358">
        <f t="shared" si="2"/>
        <v>0</v>
      </c>
      <c r="I16" s="358">
        <f t="shared" si="3"/>
        <v>3</v>
      </c>
      <c r="J16" s="358">
        <v>3</v>
      </c>
      <c r="K16" s="338">
        <f t="shared" si="4"/>
        <v>100</v>
      </c>
      <c r="L16" s="358">
        <v>0</v>
      </c>
      <c r="M16" s="115">
        <v>0</v>
      </c>
      <c r="N16" s="358">
        <f t="shared" si="5"/>
        <v>3</v>
      </c>
      <c r="O16" s="338">
        <f t="shared" si="6"/>
        <v>100</v>
      </c>
      <c r="P16" s="358">
        <f t="shared" si="7"/>
        <v>3</v>
      </c>
      <c r="Q16" s="338">
        <f t="shared" si="8"/>
        <v>100</v>
      </c>
      <c r="R16" s="364">
        <f t="shared" si="9"/>
        <v>0</v>
      </c>
      <c r="S16" s="115">
        <v>0</v>
      </c>
      <c r="T16" s="358">
        <f t="shared" si="10"/>
        <v>3</v>
      </c>
      <c r="U16" s="338">
        <f t="shared" si="11"/>
        <v>100</v>
      </c>
      <c r="V16" s="358">
        <f t="shared" si="12"/>
        <v>3</v>
      </c>
      <c r="W16" s="338">
        <f t="shared" si="13"/>
        <v>100</v>
      </c>
      <c r="X16" s="364">
        <f t="shared" si="14"/>
        <v>0</v>
      </c>
      <c r="Y16" s="115">
        <v>0</v>
      </c>
      <c r="Z16" s="358">
        <f t="shared" si="15"/>
        <v>3</v>
      </c>
      <c r="AA16" s="338">
        <f t="shared" si="16"/>
        <v>100</v>
      </c>
      <c r="AB16" s="358">
        <f t="shared" si="17"/>
        <v>3</v>
      </c>
      <c r="AC16" s="338">
        <f t="shared" si="18"/>
        <v>100</v>
      </c>
    </row>
    <row r="17" spans="1:29" x14ac:dyDescent="0.25">
      <c r="A17" s="111">
        <v>7</v>
      </c>
      <c r="C17" s="463" t="str">
        <f>'29'!C17</f>
        <v>JUMANTORO</v>
      </c>
      <c r="D17" s="358">
        <v>1</v>
      </c>
      <c r="E17" s="358">
        <v>0</v>
      </c>
      <c r="F17" s="358">
        <f t="shared" si="0"/>
        <v>1</v>
      </c>
      <c r="G17" s="358">
        <f t="shared" si="1"/>
        <v>1</v>
      </c>
      <c r="H17" s="358">
        <f t="shared" si="2"/>
        <v>0</v>
      </c>
      <c r="I17" s="358">
        <f t="shared" si="3"/>
        <v>1</v>
      </c>
      <c r="J17" s="358">
        <v>1</v>
      </c>
      <c r="K17" s="338">
        <f t="shared" si="4"/>
        <v>100</v>
      </c>
      <c r="L17" s="358">
        <v>0</v>
      </c>
      <c r="M17" s="115">
        <v>0</v>
      </c>
      <c r="N17" s="358">
        <f t="shared" si="5"/>
        <v>1</v>
      </c>
      <c r="O17" s="338">
        <f t="shared" si="6"/>
        <v>100</v>
      </c>
      <c r="P17" s="358">
        <f t="shared" si="7"/>
        <v>1</v>
      </c>
      <c r="Q17" s="338">
        <f t="shared" si="8"/>
        <v>100</v>
      </c>
      <c r="R17" s="364">
        <f t="shared" si="9"/>
        <v>0</v>
      </c>
      <c r="S17" s="115">
        <v>0</v>
      </c>
      <c r="T17" s="358">
        <f t="shared" si="10"/>
        <v>1</v>
      </c>
      <c r="U17" s="338">
        <f t="shared" si="11"/>
        <v>100</v>
      </c>
      <c r="V17" s="358">
        <f t="shared" si="12"/>
        <v>1</v>
      </c>
      <c r="W17" s="338">
        <f t="shared" si="13"/>
        <v>100</v>
      </c>
      <c r="X17" s="364">
        <f t="shared" si="14"/>
        <v>0</v>
      </c>
      <c r="Y17" s="115">
        <v>0</v>
      </c>
      <c r="Z17" s="358">
        <f t="shared" si="15"/>
        <v>1</v>
      </c>
      <c r="AA17" s="338">
        <f t="shared" si="16"/>
        <v>100</v>
      </c>
      <c r="AB17" s="358">
        <f t="shared" si="17"/>
        <v>1</v>
      </c>
      <c r="AC17" s="338">
        <f t="shared" si="18"/>
        <v>100</v>
      </c>
    </row>
    <row r="18" spans="1:29" x14ac:dyDescent="0.25">
      <c r="A18" s="111">
        <v>8</v>
      </c>
      <c r="C18" s="463" t="str">
        <f>'29'!C18</f>
        <v>KEDAWUNG</v>
      </c>
      <c r="D18" s="358">
        <v>1</v>
      </c>
      <c r="E18" s="358">
        <v>1</v>
      </c>
      <c r="F18" s="358">
        <f t="shared" si="0"/>
        <v>2</v>
      </c>
      <c r="G18" s="358">
        <f t="shared" si="1"/>
        <v>1</v>
      </c>
      <c r="H18" s="358">
        <f t="shared" si="2"/>
        <v>1</v>
      </c>
      <c r="I18" s="358">
        <f t="shared" si="3"/>
        <v>2</v>
      </c>
      <c r="J18" s="358">
        <v>1</v>
      </c>
      <c r="K18" s="338">
        <f t="shared" si="4"/>
        <v>100</v>
      </c>
      <c r="L18" s="358">
        <v>1</v>
      </c>
      <c r="M18" s="338">
        <f>L18/E18*100</f>
        <v>100</v>
      </c>
      <c r="N18" s="358">
        <f t="shared" si="5"/>
        <v>2</v>
      </c>
      <c r="O18" s="338">
        <f t="shared" si="6"/>
        <v>100</v>
      </c>
      <c r="P18" s="358">
        <f t="shared" si="7"/>
        <v>1</v>
      </c>
      <c r="Q18" s="338">
        <f t="shared" si="8"/>
        <v>100</v>
      </c>
      <c r="R18" s="364">
        <f t="shared" si="9"/>
        <v>1</v>
      </c>
      <c r="S18" s="338">
        <f>R18/H18*100</f>
        <v>100</v>
      </c>
      <c r="T18" s="358">
        <f t="shared" si="10"/>
        <v>2</v>
      </c>
      <c r="U18" s="338">
        <f t="shared" si="11"/>
        <v>100</v>
      </c>
      <c r="V18" s="358">
        <f t="shared" si="12"/>
        <v>1</v>
      </c>
      <c r="W18" s="338">
        <f t="shared" si="13"/>
        <v>100</v>
      </c>
      <c r="X18" s="364">
        <f t="shared" si="14"/>
        <v>1</v>
      </c>
      <c r="Y18" s="338">
        <f>X18/H18*100</f>
        <v>100</v>
      </c>
      <c r="Z18" s="358">
        <f t="shared" si="15"/>
        <v>2</v>
      </c>
      <c r="AA18" s="338">
        <f t="shared" si="16"/>
        <v>100</v>
      </c>
      <c r="AB18" s="358">
        <f t="shared" si="17"/>
        <v>2</v>
      </c>
      <c r="AC18" s="338">
        <f t="shared" si="18"/>
        <v>100</v>
      </c>
    </row>
    <row r="19" spans="1:29" x14ac:dyDescent="0.25">
      <c r="A19" s="111">
        <v>9</v>
      </c>
      <c r="C19" s="463" t="str">
        <f>'29'!C19</f>
        <v>BAKALAN</v>
      </c>
      <c r="D19" s="358">
        <v>1</v>
      </c>
      <c r="E19" s="358">
        <v>0</v>
      </c>
      <c r="F19" s="358">
        <f t="shared" si="0"/>
        <v>1</v>
      </c>
      <c r="G19" s="358">
        <f t="shared" si="1"/>
        <v>1</v>
      </c>
      <c r="H19" s="358">
        <f t="shared" si="2"/>
        <v>0</v>
      </c>
      <c r="I19" s="358">
        <f t="shared" si="3"/>
        <v>1</v>
      </c>
      <c r="J19" s="358">
        <v>1</v>
      </c>
      <c r="K19" s="338">
        <f t="shared" si="4"/>
        <v>100</v>
      </c>
      <c r="L19" s="358">
        <v>0</v>
      </c>
      <c r="M19" s="115">
        <v>0</v>
      </c>
      <c r="N19" s="358">
        <f t="shared" si="5"/>
        <v>1</v>
      </c>
      <c r="O19" s="338">
        <f t="shared" si="6"/>
        <v>100</v>
      </c>
      <c r="P19" s="358">
        <f t="shared" si="7"/>
        <v>1</v>
      </c>
      <c r="Q19" s="338">
        <f t="shared" si="8"/>
        <v>100</v>
      </c>
      <c r="R19" s="364">
        <f t="shared" si="9"/>
        <v>0</v>
      </c>
      <c r="S19" s="115">
        <v>0</v>
      </c>
      <c r="T19" s="358">
        <f t="shared" si="10"/>
        <v>1</v>
      </c>
      <c r="U19" s="338">
        <f t="shared" si="11"/>
        <v>100</v>
      </c>
      <c r="V19" s="358">
        <f t="shared" si="12"/>
        <v>1</v>
      </c>
      <c r="W19" s="338">
        <f t="shared" si="13"/>
        <v>100</v>
      </c>
      <c r="X19" s="364">
        <f t="shared" si="14"/>
        <v>0</v>
      </c>
      <c r="Y19" s="115">
        <v>0</v>
      </c>
      <c r="Z19" s="358">
        <f t="shared" si="15"/>
        <v>1</v>
      </c>
      <c r="AA19" s="338">
        <f t="shared" si="16"/>
        <v>100</v>
      </c>
      <c r="AB19" s="358">
        <f t="shared" si="17"/>
        <v>1</v>
      </c>
      <c r="AC19" s="338">
        <f t="shared" si="18"/>
        <v>100</v>
      </c>
    </row>
    <row r="20" spans="1:29" x14ac:dyDescent="0.25">
      <c r="A20" s="111">
        <v>10</v>
      </c>
      <c r="C20" s="463" t="str">
        <f>'29'!C20</f>
        <v>JUMAPOLO</v>
      </c>
      <c r="D20" s="358">
        <v>2</v>
      </c>
      <c r="E20" s="358">
        <v>2</v>
      </c>
      <c r="F20" s="358">
        <f t="shared" si="0"/>
        <v>4</v>
      </c>
      <c r="G20" s="358">
        <f t="shared" si="1"/>
        <v>2</v>
      </c>
      <c r="H20" s="358">
        <f t="shared" si="2"/>
        <v>2</v>
      </c>
      <c r="I20" s="358">
        <f t="shared" si="3"/>
        <v>4</v>
      </c>
      <c r="J20" s="358">
        <v>2</v>
      </c>
      <c r="K20" s="338">
        <f t="shared" si="4"/>
        <v>100</v>
      </c>
      <c r="L20" s="358">
        <v>2</v>
      </c>
      <c r="M20" s="338">
        <f>L20/E20*100</f>
        <v>100</v>
      </c>
      <c r="N20" s="358">
        <f t="shared" si="5"/>
        <v>4</v>
      </c>
      <c r="O20" s="338">
        <f t="shared" si="6"/>
        <v>100</v>
      </c>
      <c r="P20" s="358">
        <f t="shared" si="7"/>
        <v>2</v>
      </c>
      <c r="Q20" s="338">
        <f t="shared" si="8"/>
        <v>100</v>
      </c>
      <c r="R20" s="364">
        <f t="shared" si="9"/>
        <v>2</v>
      </c>
      <c r="S20" s="338">
        <f>R20/H20*100</f>
        <v>100</v>
      </c>
      <c r="T20" s="358">
        <f t="shared" si="10"/>
        <v>4</v>
      </c>
      <c r="U20" s="338">
        <f t="shared" si="11"/>
        <v>100</v>
      </c>
      <c r="V20" s="358">
        <f t="shared" si="12"/>
        <v>2</v>
      </c>
      <c r="W20" s="338">
        <f t="shared" si="13"/>
        <v>100</v>
      </c>
      <c r="X20" s="364">
        <f t="shared" si="14"/>
        <v>2</v>
      </c>
      <c r="Y20" s="338">
        <f>X20/H20*100</f>
        <v>100</v>
      </c>
      <c r="Z20" s="358">
        <f t="shared" si="15"/>
        <v>4</v>
      </c>
      <c r="AA20" s="338">
        <f t="shared" si="16"/>
        <v>100</v>
      </c>
      <c r="AB20" s="358">
        <f t="shared" si="17"/>
        <v>4</v>
      </c>
      <c r="AC20" s="338">
        <f t="shared" si="18"/>
        <v>100</v>
      </c>
    </row>
    <row r="21" spans="1:29" ht="15.75" customHeight="1" x14ac:dyDescent="0.25">
      <c r="A21" s="111">
        <v>11</v>
      </c>
      <c r="C21" s="463" t="str">
        <f>'29'!C21</f>
        <v>KWANGSAN</v>
      </c>
      <c r="D21" s="358">
        <v>2</v>
      </c>
      <c r="E21" s="358">
        <v>0</v>
      </c>
      <c r="F21" s="358">
        <f t="shared" si="0"/>
        <v>2</v>
      </c>
      <c r="G21" s="358">
        <f t="shared" si="1"/>
        <v>2</v>
      </c>
      <c r="H21" s="358">
        <f t="shared" si="2"/>
        <v>0</v>
      </c>
      <c r="I21" s="358">
        <f t="shared" si="3"/>
        <v>2</v>
      </c>
      <c r="J21" s="358">
        <v>2</v>
      </c>
      <c r="K21" s="338">
        <f t="shared" si="4"/>
        <v>100</v>
      </c>
      <c r="L21" s="358">
        <v>0</v>
      </c>
      <c r="M21" s="115">
        <v>0</v>
      </c>
      <c r="N21" s="358">
        <f t="shared" si="5"/>
        <v>2</v>
      </c>
      <c r="O21" s="338">
        <f t="shared" si="6"/>
        <v>100</v>
      </c>
      <c r="P21" s="358">
        <f t="shared" si="7"/>
        <v>2</v>
      </c>
      <c r="Q21" s="338">
        <f t="shared" si="8"/>
        <v>100</v>
      </c>
      <c r="R21" s="364">
        <f t="shared" si="9"/>
        <v>0</v>
      </c>
      <c r="S21" s="115">
        <v>0</v>
      </c>
      <c r="T21" s="358">
        <f t="shared" si="10"/>
        <v>2</v>
      </c>
      <c r="U21" s="338">
        <f t="shared" si="11"/>
        <v>100</v>
      </c>
      <c r="V21" s="358">
        <f t="shared" si="12"/>
        <v>2</v>
      </c>
      <c r="W21" s="338">
        <f t="shared" si="13"/>
        <v>100</v>
      </c>
      <c r="X21" s="364">
        <f t="shared" si="14"/>
        <v>0</v>
      </c>
      <c r="Y21" s="115">
        <v>0</v>
      </c>
      <c r="Z21" s="358">
        <f t="shared" si="15"/>
        <v>2</v>
      </c>
      <c r="AA21" s="338">
        <f t="shared" si="16"/>
        <v>100</v>
      </c>
      <c r="AB21" s="358">
        <f t="shared" si="17"/>
        <v>2</v>
      </c>
      <c r="AC21" s="338">
        <f t="shared" si="18"/>
        <v>100</v>
      </c>
    </row>
    <row r="22" spans="1:29" ht="15.75" customHeight="1" x14ac:dyDescent="0.25">
      <c r="A22" s="239">
        <v>12</v>
      </c>
      <c r="B22" s="464"/>
      <c r="C22" s="465" t="s">
        <v>798</v>
      </c>
      <c r="D22" s="466">
        <v>1</v>
      </c>
      <c r="E22" s="466">
        <v>2</v>
      </c>
      <c r="F22" s="466">
        <f t="shared" si="0"/>
        <v>3</v>
      </c>
      <c r="G22" s="466">
        <f t="shared" si="1"/>
        <v>1</v>
      </c>
      <c r="H22" s="466">
        <f t="shared" si="2"/>
        <v>2</v>
      </c>
      <c r="I22" s="466">
        <f t="shared" si="3"/>
        <v>3</v>
      </c>
      <c r="J22" s="466">
        <v>1</v>
      </c>
      <c r="K22" s="338">
        <f t="shared" si="4"/>
        <v>100</v>
      </c>
      <c r="L22" s="466">
        <v>2</v>
      </c>
      <c r="M22" s="338">
        <f>L22/E22*100</f>
        <v>100</v>
      </c>
      <c r="N22" s="358">
        <f t="shared" si="5"/>
        <v>3</v>
      </c>
      <c r="O22" s="338">
        <f t="shared" si="6"/>
        <v>100</v>
      </c>
      <c r="P22" s="358">
        <f t="shared" si="7"/>
        <v>1</v>
      </c>
      <c r="Q22" s="338">
        <f t="shared" si="8"/>
        <v>100</v>
      </c>
      <c r="R22" s="364">
        <f t="shared" si="9"/>
        <v>2</v>
      </c>
      <c r="S22" s="338">
        <f>R22/H22*100</f>
        <v>100</v>
      </c>
      <c r="T22" s="358">
        <f t="shared" si="10"/>
        <v>3</v>
      </c>
      <c r="U22" s="338">
        <f t="shared" si="11"/>
        <v>100</v>
      </c>
      <c r="V22" s="358">
        <f t="shared" si="12"/>
        <v>1</v>
      </c>
      <c r="W22" s="338">
        <f t="shared" si="13"/>
        <v>100</v>
      </c>
      <c r="X22" s="364">
        <f t="shared" si="14"/>
        <v>2</v>
      </c>
      <c r="Y22" s="338">
        <f>X22/H22*100</f>
        <v>100</v>
      </c>
      <c r="Z22" s="358">
        <f t="shared" si="15"/>
        <v>3</v>
      </c>
      <c r="AA22" s="338">
        <f t="shared" si="16"/>
        <v>100</v>
      </c>
      <c r="AB22" s="358">
        <f t="shared" si="17"/>
        <v>3</v>
      </c>
      <c r="AC22" s="338">
        <f t="shared" si="18"/>
        <v>100</v>
      </c>
    </row>
    <row r="23" spans="1:29" ht="15.75" customHeight="1" x14ac:dyDescent="0.25">
      <c r="A23" s="111"/>
      <c r="B23" s="116"/>
      <c r="C23" s="116"/>
      <c r="D23" s="134">
        <f>SUM(D11:D22)</f>
        <v>17</v>
      </c>
      <c r="E23" s="134">
        <f>SUM(E11:E22)</f>
        <v>10</v>
      </c>
      <c r="F23" s="360">
        <f>SUM(F11:F22)</f>
        <v>27</v>
      </c>
      <c r="G23" s="389">
        <f t="shared" si="1"/>
        <v>17</v>
      </c>
      <c r="H23" s="389">
        <f t="shared" si="2"/>
        <v>10</v>
      </c>
      <c r="I23" s="389">
        <f t="shared" si="3"/>
        <v>27</v>
      </c>
      <c r="J23" s="134">
        <f>SUM(J11:J22)</f>
        <v>17</v>
      </c>
      <c r="K23" s="119">
        <f t="shared" si="4"/>
        <v>100</v>
      </c>
      <c r="L23" s="134">
        <f>SUM(L11:L22)</f>
        <v>10</v>
      </c>
      <c r="M23" s="119">
        <f>L23/E23*100</f>
        <v>100</v>
      </c>
      <c r="N23" s="360">
        <f t="shared" si="5"/>
        <v>27</v>
      </c>
      <c r="O23" s="119">
        <f t="shared" si="6"/>
        <v>100</v>
      </c>
      <c r="P23" s="134">
        <f>SUM(P11:P22)</f>
        <v>17</v>
      </c>
      <c r="Q23" s="119">
        <f t="shared" si="8"/>
        <v>100</v>
      </c>
      <c r="R23" s="134">
        <f>SUM(R11:R22)</f>
        <v>10</v>
      </c>
      <c r="S23" s="119">
        <f>R23/H23*100</f>
        <v>100</v>
      </c>
      <c r="T23" s="134">
        <f>SUM(T11:T22)</f>
        <v>27</v>
      </c>
      <c r="U23" s="119">
        <f t="shared" si="11"/>
        <v>100</v>
      </c>
      <c r="V23" s="256">
        <f>SUM(V11:V22)</f>
        <v>17</v>
      </c>
      <c r="W23" s="119">
        <f t="shared" si="13"/>
        <v>100</v>
      </c>
      <c r="X23" s="256">
        <f>SUM(X11:X22)</f>
        <v>10</v>
      </c>
      <c r="Y23" s="119">
        <f>X23/H23*100</f>
        <v>100</v>
      </c>
      <c r="Z23" s="360">
        <f t="shared" si="15"/>
        <v>27</v>
      </c>
      <c r="AA23" s="119">
        <f t="shared" si="16"/>
        <v>100</v>
      </c>
      <c r="AB23" s="134">
        <f>SUM(AB11:AB22)</f>
        <v>27</v>
      </c>
      <c r="AC23" s="119">
        <f t="shared" si="18"/>
        <v>100</v>
      </c>
    </row>
    <row r="24" spans="1:29" ht="15.75" customHeight="1" x14ac:dyDescent="0.25">
      <c r="A24" s="467" t="s">
        <v>597</v>
      </c>
      <c r="B24" s="167"/>
      <c r="C24" s="167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468"/>
      <c r="W24" s="468"/>
      <c r="X24" s="468"/>
      <c r="Y24" s="103"/>
      <c r="Z24" s="103"/>
      <c r="AA24" s="103"/>
      <c r="AB24" s="103"/>
      <c r="AC24" s="103"/>
    </row>
    <row r="25" spans="1:29" ht="15.75" customHeight="1" x14ac:dyDescent="0.25">
      <c r="A25" s="103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</row>
    <row r="26" spans="1:29" ht="15.75" customHeight="1" x14ac:dyDescent="0.25">
      <c r="A26" s="650" t="s">
        <v>1364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</row>
    <row r="27" spans="1:29" ht="15.75" customHeight="1" x14ac:dyDescent="0.25">
      <c r="A27" s="121" t="s">
        <v>1045</v>
      </c>
      <c r="B27" s="121" t="s">
        <v>1046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</row>
    <row r="28" spans="1:29" ht="15.75" customHeight="1" x14ac:dyDescent="0.25">
      <c r="A28" s="121"/>
      <c r="B28" s="121" t="s">
        <v>1047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</row>
    <row r="29" spans="1:29" ht="15.75" customHeight="1" x14ac:dyDescent="0.25">
      <c r="A29" s="121"/>
      <c r="B29" s="121" t="s">
        <v>1048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</row>
    <row r="30" spans="1:29" ht="15.75" customHeight="1" x14ac:dyDescent="0.25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</row>
    <row r="31" spans="1:29" ht="15.75" customHeight="1" x14ac:dyDescent="0.25">
      <c r="A31" s="121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</row>
    <row r="32" spans="1:29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</row>
    <row r="33" spans="1:29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</row>
    <row r="34" spans="1:29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</row>
    <row r="35" spans="1:29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</row>
    <row r="36" spans="1:29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</row>
    <row r="37" spans="1:29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</row>
    <row r="38" spans="1:29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</row>
    <row r="39" spans="1:29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</row>
    <row r="40" spans="1:29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</row>
    <row r="41" spans="1:29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</row>
    <row r="42" spans="1:29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</row>
    <row r="43" spans="1:29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</row>
    <row r="44" spans="1:29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</row>
    <row r="45" spans="1:29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</row>
    <row r="46" spans="1:29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</row>
    <row r="47" spans="1:29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</row>
    <row r="48" spans="1:29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</row>
    <row r="49" spans="1:29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</row>
    <row r="50" spans="1:29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</row>
    <row r="51" spans="1:29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</row>
    <row r="52" spans="1:29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</row>
    <row r="53" spans="1:29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</row>
    <row r="54" spans="1:29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</row>
    <row r="55" spans="1:29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</row>
    <row r="56" spans="1:29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</row>
    <row r="57" spans="1:29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</row>
    <row r="58" spans="1:29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</row>
    <row r="59" spans="1:29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</row>
    <row r="60" spans="1:29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</row>
    <row r="61" spans="1:29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</row>
    <row r="62" spans="1:29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</row>
    <row r="63" spans="1:29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</row>
    <row r="64" spans="1:29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</row>
    <row r="65" spans="1:29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</row>
    <row r="66" spans="1:29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</row>
    <row r="67" spans="1:29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</row>
    <row r="68" spans="1:29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</row>
    <row r="69" spans="1:29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</row>
    <row r="70" spans="1:29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</row>
    <row r="71" spans="1:29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</row>
    <row r="72" spans="1:29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</row>
    <row r="73" spans="1:29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</row>
    <row r="74" spans="1:29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</row>
    <row r="75" spans="1:29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</row>
    <row r="76" spans="1:29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</row>
    <row r="77" spans="1:29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</row>
    <row r="78" spans="1:29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</row>
    <row r="79" spans="1:29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</row>
    <row r="80" spans="1:29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</row>
    <row r="81" spans="1:29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</row>
    <row r="82" spans="1:29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</row>
    <row r="83" spans="1:29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</row>
    <row r="84" spans="1:29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</row>
    <row r="85" spans="1:29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</row>
    <row r="86" spans="1:29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</row>
    <row r="87" spans="1:29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</row>
    <row r="88" spans="1:29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</row>
    <row r="89" spans="1:29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</row>
    <row r="90" spans="1:29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</row>
    <row r="91" spans="1:29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</row>
    <row r="92" spans="1:29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</row>
    <row r="93" spans="1:29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</row>
    <row r="94" spans="1:29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</row>
    <row r="95" spans="1:29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</row>
    <row r="96" spans="1:29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</row>
    <row r="97" spans="1:29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</row>
    <row r="98" spans="1:29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</row>
    <row r="99" spans="1:29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</row>
    <row r="100" spans="1:29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</row>
    <row r="101" spans="1:29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</row>
    <row r="102" spans="1:29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</row>
    <row r="103" spans="1:29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</row>
    <row r="104" spans="1:29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</row>
    <row r="105" spans="1:29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</row>
    <row r="106" spans="1:29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</row>
    <row r="107" spans="1:29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</row>
    <row r="108" spans="1:29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</row>
    <row r="109" spans="1:29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</row>
    <row r="110" spans="1:29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</row>
    <row r="111" spans="1:29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</row>
    <row r="112" spans="1:29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</row>
    <row r="113" spans="1:29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</row>
    <row r="114" spans="1:29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</row>
    <row r="115" spans="1:29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</row>
    <row r="116" spans="1:29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</row>
    <row r="117" spans="1:29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</row>
    <row r="118" spans="1:29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</row>
    <row r="119" spans="1:29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</row>
    <row r="120" spans="1:29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</row>
    <row r="121" spans="1:29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</row>
    <row r="122" spans="1:29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</row>
    <row r="123" spans="1:29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</row>
    <row r="124" spans="1:29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</row>
    <row r="125" spans="1:29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</row>
    <row r="126" spans="1:29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</row>
    <row r="127" spans="1:29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</row>
    <row r="128" spans="1:29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</row>
    <row r="129" spans="1:29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</row>
    <row r="130" spans="1:29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</row>
    <row r="131" spans="1:29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</row>
    <row r="132" spans="1:29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</row>
    <row r="133" spans="1:29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</row>
    <row r="134" spans="1:29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</row>
    <row r="135" spans="1:29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</row>
    <row r="136" spans="1:29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</row>
    <row r="137" spans="1:29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</row>
    <row r="138" spans="1:29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</row>
    <row r="139" spans="1:29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</row>
    <row r="140" spans="1:29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</row>
    <row r="141" spans="1:29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</row>
    <row r="142" spans="1:29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</row>
    <row r="143" spans="1:29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</row>
    <row r="144" spans="1:29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</row>
    <row r="145" spans="1:29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</row>
    <row r="146" spans="1:29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</row>
    <row r="147" spans="1:29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</row>
    <row r="148" spans="1:29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</row>
    <row r="149" spans="1:29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</row>
    <row r="150" spans="1:29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</row>
    <row r="151" spans="1:29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</row>
    <row r="152" spans="1:29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</row>
    <row r="153" spans="1:29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</row>
    <row r="154" spans="1:29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</row>
    <row r="155" spans="1:29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</row>
    <row r="156" spans="1:29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</row>
    <row r="157" spans="1:29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</row>
    <row r="158" spans="1:29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</row>
    <row r="159" spans="1:29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</row>
    <row r="160" spans="1:29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</row>
    <row r="161" spans="1:29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</row>
    <row r="162" spans="1:29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</row>
    <row r="163" spans="1:29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</row>
    <row r="164" spans="1:29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</row>
    <row r="165" spans="1:29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</row>
    <row r="166" spans="1:29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</row>
    <row r="167" spans="1:29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</row>
    <row r="168" spans="1:29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</row>
    <row r="169" spans="1:29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</row>
    <row r="170" spans="1:29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</row>
    <row r="171" spans="1:29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</row>
    <row r="172" spans="1:29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</row>
    <row r="173" spans="1:29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</row>
    <row r="174" spans="1:29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</row>
    <row r="175" spans="1:29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</row>
    <row r="176" spans="1:29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</row>
    <row r="177" spans="1:29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</row>
    <row r="178" spans="1:29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</row>
    <row r="179" spans="1:29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</row>
    <row r="180" spans="1:29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</row>
    <row r="181" spans="1:29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</row>
    <row r="182" spans="1:29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</row>
    <row r="183" spans="1:29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</row>
    <row r="184" spans="1:29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</row>
    <row r="185" spans="1:29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</row>
    <row r="186" spans="1:29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</row>
    <row r="187" spans="1:29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</row>
    <row r="188" spans="1:29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</row>
    <row r="189" spans="1:29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</row>
    <row r="190" spans="1:29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</row>
    <row r="191" spans="1:29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</row>
    <row r="192" spans="1:29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</row>
    <row r="193" spans="1:29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</row>
    <row r="194" spans="1:29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</row>
    <row r="195" spans="1:29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</row>
    <row r="196" spans="1:29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</row>
    <row r="197" spans="1:29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</row>
    <row r="198" spans="1:29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</row>
    <row r="199" spans="1:29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</row>
    <row r="200" spans="1:29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</row>
    <row r="201" spans="1:29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</row>
    <row r="202" spans="1:29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</row>
    <row r="203" spans="1:29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</row>
    <row r="204" spans="1:29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</row>
    <row r="205" spans="1:29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</row>
    <row r="206" spans="1:29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</row>
    <row r="207" spans="1:29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</row>
    <row r="208" spans="1:29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</row>
    <row r="209" spans="1:29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</row>
    <row r="210" spans="1:29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</row>
    <row r="211" spans="1:29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</row>
    <row r="212" spans="1:29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</row>
    <row r="213" spans="1:29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</row>
    <row r="214" spans="1:29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</row>
    <row r="215" spans="1:29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</row>
    <row r="216" spans="1:29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</row>
    <row r="217" spans="1:29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</row>
    <row r="218" spans="1:29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</row>
    <row r="219" spans="1:29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</row>
    <row r="220" spans="1:29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</row>
    <row r="221" spans="1:29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</row>
    <row r="222" spans="1:29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</row>
    <row r="223" spans="1:29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</row>
    <row r="224" spans="1:29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</row>
    <row r="225" spans="1:29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</row>
    <row r="226" spans="1:29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</row>
    <row r="227" spans="1:29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</row>
    <row r="228" spans="1:29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</row>
    <row r="229" spans="1:29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</row>
    <row r="230" spans="1:29" ht="15.75" customHeight="1" x14ac:dyDescent="0.25">
      <c r="A230" s="103"/>
    </row>
    <row r="231" spans="1:29" ht="15.75" customHeight="1" x14ac:dyDescent="0.25"/>
    <row r="232" spans="1:29" ht="15.75" customHeight="1" x14ac:dyDescent="0.25"/>
    <row r="233" spans="1:29" ht="15.75" customHeight="1" x14ac:dyDescent="0.25"/>
    <row r="234" spans="1:29" ht="15.75" customHeight="1" x14ac:dyDescent="0.25"/>
    <row r="235" spans="1:29" ht="15.75" customHeight="1" x14ac:dyDescent="0.25"/>
    <row r="236" spans="1:29" ht="15.75" customHeight="1" x14ac:dyDescent="0.25"/>
    <row r="237" spans="1:29" ht="15.75" customHeight="1" x14ac:dyDescent="0.25"/>
    <row r="238" spans="1:29" ht="15.75" customHeight="1" x14ac:dyDescent="0.25"/>
    <row r="239" spans="1:29" ht="15.75" customHeight="1" x14ac:dyDescent="0.25"/>
    <row r="240" spans="1:29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20">
    <mergeCell ref="P8:Q8"/>
    <mergeCell ref="R8:S8"/>
    <mergeCell ref="T8:U8"/>
    <mergeCell ref="V8:W8"/>
    <mergeCell ref="X8:Y8"/>
    <mergeCell ref="Z8:AA8"/>
    <mergeCell ref="A3:AC3"/>
    <mergeCell ref="A6:C6"/>
    <mergeCell ref="A7:A9"/>
    <mergeCell ref="B7:B9"/>
    <mergeCell ref="C7:C9"/>
    <mergeCell ref="D7:F8"/>
    <mergeCell ref="G7:I8"/>
    <mergeCell ref="J7:O7"/>
    <mergeCell ref="P7:U7"/>
    <mergeCell ref="V7:AA7"/>
    <mergeCell ref="AB7:AC8"/>
    <mergeCell ref="J8:K8"/>
    <mergeCell ref="L8:M8"/>
    <mergeCell ref="N8:O8"/>
  </mergeCells>
  <printOptions horizontalCentered="1"/>
  <pageMargins left="0.65" right="0.6" top="1.1499999999999999" bottom="0.9" header="0.51180555555555496" footer="0.51180555555555496"/>
  <pageSetup paperSize="9" firstPageNumber="0" orientation="landscape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A29" sqref="A29"/>
    </sheetView>
  </sheetViews>
  <sheetFormatPr defaultColWidth="14.42578125" defaultRowHeight="15" x14ac:dyDescent="0.25"/>
  <cols>
    <col min="1" max="1" width="5.7109375" customWidth="1"/>
    <col min="2" max="2" width="13" customWidth="1"/>
    <col min="3" max="3" width="21.7109375" customWidth="1"/>
    <col min="4" max="4" width="16" customWidth="1"/>
    <col min="5" max="5" width="13.28515625" customWidth="1"/>
    <col min="6" max="6" width="17.7109375" customWidth="1"/>
    <col min="7" max="7" width="16.5703125" customWidth="1"/>
    <col min="8" max="8" width="12.7109375" customWidth="1"/>
    <col min="9" max="9" width="7.42578125" customWidth="1"/>
    <col min="10" max="10" width="8.42578125" customWidth="1"/>
    <col min="11" max="11" width="7.140625" customWidth="1"/>
    <col min="12" max="12" width="6" customWidth="1"/>
    <col min="13" max="13" width="5.85546875" customWidth="1"/>
    <col min="14" max="14" width="6" customWidth="1"/>
    <col min="15" max="15" width="6.85546875" customWidth="1"/>
    <col min="16" max="16" width="10.7109375" customWidth="1"/>
    <col min="17" max="17" width="6.7109375" customWidth="1"/>
    <col min="18" max="18" width="6.42578125" customWidth="1"/>
    <col min="19" max="19" width="7.28515625" customWidth="1"/>
    <col min="20" max="26" width="9.28515625" customWidth="1"/>
  </cols>
  <sheetData>
    <row r="1" spans="1:26" ht="15.75" x14ac:dyDescent="0.25">
      <c r="A1" s="101" t="s">
        <v>1049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1050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/>
      <c r="F4" s="122"/>
      <c r="G4" s="122" t="str">
        <f>'1'!$E$5</f>
        <v>KABUPATEN/KOTA</v>
      </c>
      <c r="H4" s="101" t="str">
        <f>'1'!$F$5</f>
        <v>KARANGANYAR</v>
      </c>
      <c r="I4" s="102"/>
      <c r="J4" s="102"/>
      <c r="K4" s="102"/>
      <c r="L4" s="122"/>
      <c r="M4" s="122"/>
      <c r="N4" s="122"/>
      <c r="O4" s="122"/>
      <c r="P4" s="122"/>
      <c r="Q4" s="122"/>
      <c r="R4" s="122"/>
      <c r="S4" s="122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/>
      <c r="F5" s="122"/>
      <c r="G5" s="122" t="str">
        <f>'1'!$E$6</f>
        <v>TAHUN</v>
      </c>
      <c r="H5" s="101">
        <f>'1'!$F$6</f>
        <v>2024</v>
      </c>
      <c r="I5" s="102"/>
      <c r="J5" s="102"/>
      <c r="K5" s="102"/>
      <c r="L5" s="122"/>
      <c r="M5" s="122"/>
      <c r="N5" s="122"/>
      <c r="O5" s="122"/>
      <c r="P5" s="122"/>
      <c r="Q5" s="122"/>
      <c r="R5" s="122"/>
      <c r="S5" s="122"/>
      <c r="T5" s="103"/>
      <c r="U5" s="103"/>
      <c r="V5" s="103"/>
      <c r="W5" s="103"/>
      <c r="X5" s="103"/>
      <c r="Y5" s="103"/>
      <c r="Z5" s="103"/>
    </row>
    <row r="6" spans="1:26" x14ac:dyDescent="0.25">
      <c r="A6" s="236"/>
      <c r="B6" s="236"/>
      <c r="C6" s="236"/>
      <c r="D6" s="236"/>
      <c r="E6" s="123"/>
      <c r="F6" s="123"/>
      <c r="G6" s="123"/>
      <c r="H6" s="236"/>
      <c r="I6" s="236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03"/>
      <c r="U6" s="103"/>
      <c r="V6" s="103"/>
      <c r="W6" s="103"/>
      <c r="X6" s="103"/>
      <c r="Y6" s="103"/>
      <c r="Z6" s="103"/>
    </row>
    <row r="7" spans="1:26" ht="29.25" customHeight="1" x14ac:dyDescent="0.25">
      <c r="A7" s="759" t="s">
        <v>4</v>
      </c>
      <c r="B7" s="759" t="s">
        <v>502</v>
      </c>
      <c r="C7" s="759" t="str">
        <f>'12'!C7</f>
        <v>DESA</v>
      </c>
      <c r="D7" s="768" t="s">
        <v>1051</v>
      </c>
      <c r="E7" s="759" t="s">
        <v>1052</v>
      </c>
      <c r="F7" s="759"/>
      <c r="G7" s="759"/>
      <c r="H7" s="768" t="s">
        <v>1053</v>
      </c>
      <c r="I7" s="776" t="s">
        <v>1054</v>
      </c>
      <c r="J7" s="776"/>
      <c r="K7" s="776"/>
      <c r="L7" s="776"/>
      <c r="M7" s="776"/>
      <c r="N7" s="776"/>
      <c r="O7" s="776"/>
      <c r="P7" s="776"/>
      <c r="Q7" s="777" t="s">
        <v>1055</v>
      </c>
      <c r="R7" s="777"/>
      <c r="S7" s="777"/>
      <c r="T7" s="103"/>
      <c r="U7" s="103"/>
      <c r="V7" s="103"/>
      <c r="W7" s="103"/>
      <c r="X7" s="103"/>
      <c r="Y7" s="103"/>
      <c r="Z7" s="103"/>
    </row>
    <row r="8" spans="1:26" ht="17.25" customHeight="1" x14ac:dyDescent="0.25">
      <c r="A8" s="759"/>
      <c r="B8" s="759"/>
      <c r="C8" s="759"/>
      <c r="D8" s="759"/>
      <c r="E8" s="777" t="s">
        <v>444</v>
      </c>
      <c r="F8" s="777" t="s">
        <v>1056</v>
      </c>
      <c r="G8" s="777" t="s">
        <v>1057</v>
      </c>
      <c r="H8" s="768"/>
      <c r="I8" s="748" t="s">
        <v>1058</v>
      </c>
      <c r="J8" s="748"/>
      <c r="K8" s="748" t="s">
        <v>1059</v>
      </c>
      <c r="L8" s="748"/>
      <c r="M8" s="748" t="s">
        <v>326</v>
      </c>
      <c r="N8" s="748"/>
      <c r="O8" s="748"/>
      <c r="P8" s="748" t="s">
        <v>998</v>
      </c>
      <c r="Q8" s="777"/>
      <c r="R8" s="777"/>
      <c r="S8" s="777"/>
      <c r="T8" s="103"/>
      <c r="U8" s="103"/>
      <c r="V8" s="103"/>
      <c r="W8" s="103"/>
      <c r="X8" s="103"/>
      <c r="Y8" s="103"/>
      <c r="Z8" s="103"/>
    </row>
    <row r="9" spans="1:26" ht="46.5" customHeight="1" x14ac:dyDescent="0.25">
      <c r="A9" s="759"/>
      <c r="B9" s="759"/>
      <c r="C9" s="759"/>
      <c r="D9" s="759"/>
      <c r="E9" s="759"/>
      <c r="F9" s="759"/>
      <c r="G9" s="759"/>
      <c r="H9" s="759"/>
      <c r="I9" s="748"/>
      <c r="J9" s="748"/>
      <c r="K9" s="748"/>
      <c r="L9" s="748"/>
      <c r="M9" s="748"/>
      <c r="N9" s="748"/>
      <c r="O9" s="748"/>
      <c r="P9" s="748"/>
      <c r="Q9" s="777"/>
      <c r="R9" s="777"/>
      <c r="S9" s="777"/>
      <c r="T9" s="103"/>
      <c r="U9" s="103"/>
      <c r="V9" s="103"/>
      <c r="W9" s="103"/>
      <c r="X9" s="103"/>
      <c r="Y9" s="103"/>
      <c r="Z9" s="103"/>
    </row>
    <row r="10" spans="1:26" ht="1.5" customHeight="1" x14ac:dyDescent="0.25">
      <c r="A10" s="759"/>
      <c r="B10" s="759"/>
      <c r="C10" s="759"/>
      <c r="D10" s="759"/>
      <c r="E10" s="759"/>
      <c r="F10" s="759"/>
      <c r="G10" s="759"/>
      <c r="H10" s="759"/>
      <c r="I10" s="673" t="s">
        <v>8</v>
      </c>
      <c r="J10" s="673" t="s">
        <v>9</v>
      </c>
      <c r="K10" s="673" t="s">
        <v>8</v>
      </c>
      <c r="L10" s="673" t="s">
        <v>9</v>
      </c>
      <c r="M10" s="673" t="s">
        <v>8</v>
      </c>
      <c r="N10" s="673" t="s">
        <v>9</v>
      </c>
      <c r="O10" s="673" t="s">
        <v>10</v>
      </c>
      <c r="P10" s="748"/>
      <c r="Q10" s="659" t="s">
        <v>8</v>
      </c>
      <c r="R10" s="659" t="s">
        <v>9</v>
      </c>
      <c r="S10" s="659" t="s">
        <v>10</v>
      </c>
      <c r="T10" s="103"/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26">
        <v>2</v>
      </c>
      <c r="C11" s="221">
        <v>3</v>
      </c>
      <c r="D11" s="462">
        <v>4</v>
      </c>
      <c r="E11" s="221">
        <v>5</v>
      </c>
      <c r="F11" s="462">
        <v>6</v>
      </c>
      <c r="G11" s="221">
        <v>7</v>
      </c>
      <c r="H11" s="462">
        <v>8</v>
      </c>
      <c r="I11" s="221">
        <v>9</v>
      </c>
      <c r="J11" s="462">
        <v>10</v>
      </c>
      <c r="K11" s="221">
        <v>11</v>
      </c>
      <c r="L11" s="462">
        <v>12</v>
      </c>
      <c r="M11" s="221">
        <v>13</v>
      </c>
      <c r="N11" s="462">
        <v>14</v>
      </c>
      <c r="O11" s="221">
        <v>15</v>
      </c>
      <c r="P11" s="462">
        <v>16</v>
      </c>
      <c r="Q11" s="221">
        <v>17</v>
      </c>
      <c r="R11" s="462">
        <v>18</v>
      </c>
      <c r="S11" s="221">
        <v>19</v>
      </c>
      <c r="T11" s="110"/>
      <c r="U11" s="110"/>
      <c r="V11" s="110"/>
      <c r="W11" s="110"/>
      <c r="X11" s="110"/>
      <c r="Y11" s="110"/>
      <c r="Z11" s="110"/>
    </row>
    <row r="12" spans="1:26" ht="19.5" customHeight="1" x14ac:dyDescent="0.25">
      <c r="A12" s="111">
        <v>1</v>
      </c>
      <c r="B12" s="167" t="str">
        <f>'9'!B9</f>
        <v>JUMAPOLO</v>
      </c>
      <c r="C12" s="150" t="str">
        <f>'29'!C11</f>
        <v>PASEBAN</v>
      </c>
      <c r="D12" s="370">
        <v>289</v>
      </c>
      <c r="E12" s="469">
        <v>45</v>
      </c>
      <c r="F12" s="469">
        <v>45</v>
      </c>
      <c r="G12" s="157">
        <f t="shared" ref="G12:G24" si="0">F12/E12*100</f>
        <v>100</v>
      </c>
      <c r="H12" s="151">
        <v>10</v>
      </c>
      <c r="I12" s="151">
        <v>0</v>
      </c>
      <c r="J12" s="151">
        <v>2</v>
      </c>
      <c r="K12" s="151">
        <v>0</v>
      </c>
      <c r="L12" s="151">
        <v>0</v>
      </c>
      <c r="M12" s="151">
        <v>0</v>
      </c>
      <c r="N12" s="151">
        <v>2</v>
      </c>
      <c r="O12" s="151">
        <f t="shared" ref="O12:O23" si="1">SUM(M12+N12)</f>
        <v>2</v>
      </c>
      <c r="P12" s="157">
        <f t="shared" ref="P12:P24" si="2">O12/H12*100</f>
        <v>20</v>
      </c>
      <c r="Q12" s="128">
        <v>14</v>
      </c>
      <c r="R12" s="469">
        <v>30</v>
      </c>
      <c r="S12" s="469">
        <f t="shared" ref="S12:S23" si="3">SUM(Q12:R12)</f>
        <v>44</v>
      </c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2</v>
      </c>
      <c r="B13" s="167"/>
      <c r="C13" s="150" t="str">
        <f>'29'!C12</f>
        <v>LEMAHBANG</v>
      </c>
      <c r="D13" s="370">
        <v>330</v>
      </c>
      <c r="E13" s="470">
        <v>52</v>
      </c>
      <c r="F13" s="470">
        <v>52</v>
      </c>
      <c r="G13" s="157">
        <f t="shared" si="0"/>
        <v>100</v>
      </c>
      <c r="H13" s="151">
        <v>12</v>
      </c>
      <c r="I13" s="151">
        <v>4</v>
      </c>
      <c r="J13" s="151">
        <v>1</v>
      </c>
      <c r="K13" s="151">
        <v>0</v>
      </c>
      <c r="L13" s="151">
        <v>0</v>
      </c>
      <c r="M13" s="151">
        <v>4</v>
      </c>
      <c r="N13" s="151">
        <v>1</v>
      </c>
      <c r="O13" s="151">
        <f t="shared" si="1"/>
        <v>5</v>
      </c>
      <c r="P13" s="157">
        <f t="shared" si="2"/>
        <v>41.666666666666671</v>
      </c>
      <c r="Q13" s="471">
        <v>34</v>
      </c>
      <c r="R13" s="470">
        <v>15</v>
      </c>
      <c r="S13" s="469">
        <f t="shared" si="3"/>
        <v>49</v>
      </c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3</v>
      </c>
      <c r="B14" s="167"/>
      <c r="C14" s="150" t="str">
        <f>'29'!C13</f>
        <v>KARANGBANGUN</v>
      </c>
      <c r="D14" s="370">
        <v>296</v>
      </c>
      <c r="E14" s="470">
        <v>39</v>
      </c>
      <c r="F14" s="470">
        <v>39</v>
      </c>
      <c r="G14" s="157">
        <f t="shared" si="0"/>
        <v>100</v>
      </c>
      <c r="H14" s="151">
        <v>11</v>
      </c>
      <c r="I14" s="151">
        <v>3</v>
      </c>
      <c r="J14" s="151">
        <v>1</v>
      </c>
      <c r="K14" s="151">
        <v>0</v>
      </c>
      <c r="L14" s="151">
        <v>0</v>
      </c>
      <c r="M14" s="151">
        <v>3</v>
      </c>
      <c r="N14" s="151">
        <v>1</v>
      </c>
      <c r="O14" s="151">
        <f t="shared" si="1"/>
        <v>4</v>
      </c>
      <c r="P14" s="157">
        <f t="shared" si="2"/>
        <v>36.363636363636367</v>
      </c>
      <c r="Q14" s="471">
        <v>21</v>
      </c>
      <c r="R14" s="470">
        <v>17</v>
      </c>
      <c r="S14" s="469">
        <f t="shared" si="3"/>
        <v>38</v>
      </c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4</v>
      </c>
      <c r="B15" s="167"/>
      <c r="C15" s="150" t="str">
        <f>'29'!C14</f>
        <v>PLOSO</v>
      </c>
      <c r="D15" s="370">
        <v>288</v>
      </c>
      <c r="E15" s="470">
        <v>63</v>
      </c>
      <c r="F15" s="470">
        <v>63</v>
      </c>
      <c r="G15" s="157">
        <f t="shared" si="0"/>
        <v>100</v>
      </c>
      <c r="H15" s="151">
        <v>10</v>
      </c>
      <c r="I15" s="151">
        <v>5</v>
      </c>
      <c r="J15" s="151">
        <v>2</v>
      </c>
      <c r="K15" s="151">
        <v>0</v>
      </c>
      <c r="L15" s="151">
        <v>0</v>
      </c>
      <c r="M15" s="151">
        <v>5</v>
      </c>
      <c r="N15" s="151">
        <v>2</v>
      </c>
      <c r="O15" s="151">
        <f t="shared" si="1"/>
        <v>7</v>
      </c>
      <c r="P15" s="157">
        <f t="shared" si="2"/>
        <v>70</v>
      </c>
      <c r="Q15" s="471">
        <v>46</v>
      </c>
      <c r="R15" s="470">
        <v>12</v>
      </c>
      <c r="S15" s="469">
        <f t="shared" si="3"/>
        <v>58</v>
      </c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5</v>
      </c>
      <c r="B16" s="167"/>
      <c r="C16" s="150" t="str">
        <f>'29'!C15</f>
        <v>GIRIWONDO</v>
      </c>
      <c r="D16" s="370">
        <v>312</v>
      </c>
      <c r="E16" s="470">
        <v>64</v>
      </c>
      <c r="F16" s="470">
        <v>64</v>
      </c>
      <c r="G16" s="157">
        <f t="shared" si="0"/>
        <v>100</v>
      </c>
      <c r="H16" s="151">
        <v>11</v>
      </c>
      <c r="I16" s="151">
        <v>5</v>
      </c>
      <c r="J16" s="151">
        <v>1</v>
      </c>
      <c r="K16" s="151">
        <v>0</v>
      </c>
      <c r="L16" s="151">
        <v>0</v>
      </c>
      <c r="M16" s="151">
        <v>5</v>
      </c>
      <c r="N16" s="151">
        <v>1</v>
      </c>
      <c r="O16" s="151">
        <f t="shared" si="1"/>
        <v>6</v>
      </c>
      <c r="P16" s="157">
        <f t="shared" si="2"/>
        <v>54.54545454545454</v>
      </c>
      <c r="Q16" s="471">
        <v>39</v>
      </c>
      <c r="R16" s="470">
        <v>20</v>
      </c>
      <c r="S16" s="469">
        <f t="shared" si="3"/>
        <v>59</v>
      </c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6</v>
      </c>
      <c r="B17" s="167"/>
      <c r="C17" s="150" t="str">
        <f>'29'!C16</f>
        <v>KADIPIRO</v>
      </c>
      <c r="D17" s="370">
        <v>379</v>
      </c>
      <c r="E17" s="470">
        <v>45</v>
      </c>
      <c r="F17" s="470">
        <v>45</v>
      </c>
      <c r="G17" s="157">
        <f t="shared" si="0"/>
        <v>100</v>
      </c>
      <c r="H17" s="151">
        <v>14</v>
      </c>
      <c r="I17" s="151">
        <v>3</v>
      </c>
      <c r="J17" s="151">
        <v>3</v>
      </c>
      <c r="K17" s="151">
        <v>0</v>
      </c>
      <c r="L17" s="151">
        <v>0</v>
      </c>
      <c r="M17" s="151">
        <v>3</v>
      </c>
      <c r="N17" s="151">
        <v>3</v>
      </c>
      <c r="O17" s="151">
        <f t="shared" si="1"/>
        <v>6</v>
      </c>
      <c r="P17" s="157">
        <f t="shared" si="2"/>
        <v>42.857142857142854</v>
      </c>
      <c r="Q17" s="471">
        <v>15</v>
      </c>
      <c r="R17" s="470">
        <v>25</v>
      </c>
      <c r="S17" s="469">
        <f t="shared" si="3"/>
        <v>40</v>
      </c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7</v>
      </c>
      <c r="B18" s="167"/>
      <c r="C18" s="150" t="str">
        <f>'29'!C17</f>
        <v>JUMANTORO</v>
      </c>
      <c r="D18" s="370">
        <v>423</v>
      </c>
      <c r="E18" s="470">
        <v>44</v>
      </c>
      <c r="F18" s="470">
        <v>44</v>
      </c>
      <c r="G18" s="157">
        <f t="shared" si="0"/>
        <v>100</v>
      </c>
      <c r="H18" s="151">
        <v>15</v>
      </c>
      <c r="I18" s="151">
        <v>3</v>
      </c>
      <c r="J18" s="151">
        <v>1</v>
      </c>
      <c r="K18" s="151">
        <v>0</v>
      </c>
      <c r="L18" s="151">
        <v>0</v>
      </c>
      <c r="M18" s="151">
        <v>3</v>
      </c>
      <c r="N18" s="151">
        <v>1</v>
      </c>
      <c r="O18" s="151">
        <f t="shared" si="1"/>
        <v>4</v>
      </c>
      <c r="P18" s="157">
        <f t="shared" si="2"/>
        <v>26.666666666666668</v>
      </c>
      <c r="Q18" s="471">
        <v>15</v>
      </c>
      <c r="R18" s="470">
        <v>25</v>
      </c>
      <c r="S18" s="469">
        <f t="shared" si="3"/>
        <v>40</v>
      </c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8</v>
      </c>
      <c r="B19" s="167"/>
      <c r="C19" s="150" t="str">
        <f>'29'!C18</f>
        <v>KEDAWUNG</v>
      </c>
      <c r="D19" s="370">
        <v>316</v>
      </c>
      <c r="E19" s="470">
        <v>39</v>
      </c>
      <c r="F19" s="470">
        <v>39</v>
      </c>
      <c r="G19" s="157">
        <f t="shared" si="0"/>
        <v>100</v>
      </c>
      <c r="H19" s="151">
        <v>11</v>
      </c>
      <c r="I19" s="151">
        <v>2</v>
      </c>
      <c r="J19" s="151">
        <v>2</v>
      </c>
      <c r="K19" s="151">
        <v>0</v>
      </c>
      <c r="L19" s="151">
        <v>0</v>
      </c>
      <c r="M19" s="151">
        <v>2</v>
      </c>
      <c r="N19" s="151">
        <v>2</v>
      </c>
      <c r="O19" s="151">
        <f t="shared" si="1"/>
        <v>4</v>
      </c>
      <c r="P19" s="157">
        <f t="shared" si="2"/>
        <v>36.363636363636367</v>
      </c>
      <c r="Q19" s="471">
        <v>16</v>
      </c>
      <c r="R19" s="470">
        <v>19</v>
      </c>
      <c r="S19" s="469">
        <f t="shared" si="3"/>
        <v>35</v>
      </c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9</v>
      </c>
      <c r="B20" s="167"/>
      <c r="C20" s="150" t="str">
        <f>'29'!C19</f>
        <v>BAKALAN</v>
      </c>
      <c r="D20" s="370">
        <v>327</v>
      </c>
      <c r="E20" s="470">
        <v>67</v>
      </c>
      <c r="F20" s="470">
        <v>67</v>
      </c>
      <c r="G20" s="157">
        <f t="shared" si="0"/>
        <v>100</v>
      </c>
      <c r="H20" s="151">
        <v>12</v>
      </c>
      <c r="I20" s="151">
        <v>4</v>
      </c>
      <c r="J20" s="151">
        <v>1</v>
      </c>
      <c r="K20" s="151">
        <v>0</v>
      </c>
      <c r="L20" s="151">
        <v>0</v>
      </c>
      <c r="M20" s="151">
        <v>4</v>
      </c>
      <c r="N20" s="151">
        <v>1</v>
      </c>
      <c r="O20" s="151">
        <f t="shared" si="1"/>
        <v>5</v>
      </c>
      <c r="P20" s="157">
        <f t="shared" si="2"/>
        <v>41.666666666666671</v>
      </c>
      <c r="Q20" s="471">
        <v>35</v>
      </c>
      <c r="R20" s="470">
        <v>29</v>
      </c>
      <c r="S20" s="469">
        <f t="shared" si="3"/>
        <v>64</v>
      </c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10</v>
      </c>
      <c r="B21" s="167"/>
      <c r="C21" s="150" t="str">
        <f>'29'!C20</f>
        <v>JUMAPOLO</v>
      </c>
      <c r="D21" s="370">
        <v>628</v>
      </c>
      <c r="E21" s="470">
        <v>130</v>
      </c>
      <c r="F21" s="470">
        <v>130</v>
      </c>
      <c r="G21" s="157">
        <f t="shared" si="0"/>
        <v>100</v>
      </c>
      <c r="H21" s="151">
        <v>23</v>
      </c>
      <c r="I21" s="151">
        <v>5</v>
      </c>
      <c r="J21" s="151">
        <v>6</v>
      </c>
      <c r="K21" s="151">
        <v>0</v>
      </c>
      <c r="L21" s="151">
        <v>0</v>
      </c>
      <c r="M21" s="151">
        <v>5</v>
      </c>
      <c r="N21" s="151">
        <v>6</v>
      </c>
      <c r="O21" s="151">
        <f t="shared" si="1"/>
        <v>11</v>
      </c>
      <c r="P21" s="157">
        <f t="shared" si="2"/>
        <v>47.826086956521742</v>
      </c>
      <c r="Q21" s="471">
        <v>55</v>
      </c>
      <c r="R21" s="470">
        <v>66</v>
      </c>
      <c r="S21" s="469">
        <f t="shared" si="3"/>
        <v>121</v>
      </c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11</v>
      </c>
      <c r="B22" s="167"/>
      <c r="C22" s="150" t="str">
        <f>'29'!C21</f>
        <v>KWANGSAN</v>
      </c>
      <c r="D22" s="370">
        <v>492</v>
      </c>
      <c r="E22" s="470">
        <v>131</v>
      </c>
      <c r="F22" s="470">
        <v>131</v>
      </c>
      <c r="G22" s="157">
        <f t="shared" si="0"/>
        <v>100</v>
      </c>
      <c r="H22" s="151">
        <v>18</v>
      </c>
      <c r="I22" s="151">
        <v>10</v>
      </c>
      <c r="J22" s="151">
        <v>5</v>
      </c>
      <c r="K22" s="151">
        <v>0</v>
      </c>
      <c r="L22" s="151">
        <v>0</v>
      </c>
      <c r="M22" s="151">
        <v>10</v>
      </c>
      <c r="N22" s="151">
        <v>5</v>
      </c>
      <c r="O22" s="151">
        <f t="shared" si="1"/>
        <v>15</v>
      </c>
      <c r="P22" s="157">
        <f t="shared" si="2"/>
        <v>83.333333333333343</v>
      </c>
      <c r="Q22" s="471">
        <v>75</v>
      </c>
      <c r="R22" s="470">
        <v>43</v>
      </c>
      <c r="S22" s="469">
        <f t="shared" si="3"/>
        <v>118</v>
      </c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11">
        <v>12</v>
      </c>
      <c r="B23" s="167"/>
      <c r="C23" s="150" t="str">
        <f>'29'!C22</f>
        <v>JATIREJO</v>
      </c>
      <c r="D23" s="370">
        <v>421</v>
      </c>
      <c r="E23" s="470">
        <v>109</v>
      </c>
      <c r="F23" s="470">
        <v>109</v>
      </c>
      <c r="G23" s="157">
        <f t="shared" si="0"/>
        <v>100</v>
      </c>
      <c r="H23" s="151">
        <v>15</v>
      </c>
      <c r="I23" s="151">
        <v>5</v>
      </c>
      <c r="J23" s="151">
        <v>9</v>
      </c>
      <c r="K23" s="151">
        <v>0</v>
      </c>
      <c r="L23" s="151">
        <v>0</v>
      </c>
      <c r="M23" s="151">
        <v>5</v>
      </c>
      <c r="N23" s="151">
        <v>9</v>
      </c>
      <c r="O23" s="151">
        <f t="shared" si="1"/>
        <v>14</v>
      </c>
      <c r="P23" s="157">
        <f t="shared" si="2"/>
        <v>93.333333333333329</v>
      </c>
      <c r="Q23" s="471">
        <v>33</v>
      </c>
      <c r="R23" s="470">
        <v>65</v>
      </c>
      <c r="S23" s="469">
        <f t="shared" si="3"/>
        <v>98</v>
      </c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455" t="s">
        <v>597</v>
      </c>
      <c r="B24" s="456"/>
      <c r="C24" s="457"/>
      <c r="D24" s="256">
        <f>SUM(D12:D23)</f>
        <v>4501</v>
      </c>
      <c r="E24" s="256">
        <f>SUM(E12:E23)</f>
        <v>828</v>
      </c>
      <c r="F24" s="256">
        <f>SUM(F12:F23)</f>
        <v>828</v>
      </c>
      <c r="G24" s="348">
        <f t="shared" si="0"/>
        <v>100</v>
      </c>
      <c r="H24" s="256">
        <f t="shared" ref="H24:O24" si="4">SUM(H12:H23)</f>
        <v>162</v>
      </c>
      <c r="I24" s="256">
        <f t="shared" si="4"/>
        <v>49</v>
      </c>
      <c r="J24" s="256">
        <f t="shared" si="4"/>
        <v>34</v>
      </c>
      <c r="K24" s="256">
        <f t="shared" si="4"/>
        <v>0</v>
      </c>
      <c r="L24" s="256">
        <f t="shared" si="4"/>
        <v>0</v>
      </c>
      <c r="M24" s="256">
        <f t="shared" si="4"/>
        <v>49</v>
      </c>
      <c r="N24" s="256">
        <f t="shared" si="4"/>
        <v>34</v>
      </c>
      <c r="O24" s="256">
        <f t="shared" si="4"/>
        <v>83</v>
      </c>
      <c r="P24" s="348">
        <f t="shared" si="2"/>
        <v>51.23456790123457</v>
      </c>
      <c r="Q24" s="256">
        <f>SUM(Q12:Q23)</f>
        <v>398</v>
      </c>
      <c r="R24" s="256">
        <f>SUM(R12:R23)</f>
        <v>366</v>
      </c>
      <c r="S24" s="472">
        <f>SUM(S12:S23)</f>
        <v>764</v>
      </c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132" t="s">
        <v>1060</v>
      </c>
      <c r="B25" s="473"/>
      <c r="C25" s="473"/>
      <c r="D25" s="474"/>
      <c r="E25" s="475"/>
      <c r="F25" s="475"/>
      <c r="G25" s="476"/>
      <c r="H25" s="475"/>
      <c r="I25" s="475"/>
      <c r="J25" s="475"/>
      <c r="K25" s="475"/>
      <c r="L25" s="475"/>
      <c r="M25" s="475"/>
      <c r="N25" s="475"/>
      <c r="O25" s="475"/>
      <c r="P25" s="477"/>
      <c r="Q25" s="475"/>
      <c r="R25" s="475"/>
      <c r="S25" s="475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32" t="s">
        <v>1061</v>
      </c>
      <c r="B26" s="473"/>
      <c r="C26" s="473"/>
      <c r="D26" s="473"/>
      <c r="E26" s="473"/>
      <c r="F26" s="478"/>
      <c r="G26" s="474">
        <f>COUNTIF(G12:G23,"&gt;=60")</f>
        <v>12</v>
      </c>
      <c r="H26" s="479"/>
      <c r="I26" s="479"/>
      <c r="J26" s="479"/>
      <c r="K26" s="479"/>
      <c r="L26" s="479"/>
      <c r="M26" s="479"/>
      <c r="N26" s="479"/>
      <c r="O26" s="479"/>
      <c r="P26" s="480"/>
      <c r="Q26" s="479"/>
      <c r="R26" s="479"/>
      <c r="S26" s="479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36" t="s">
        <v>1062</v>
      </c>
      <c r="B27" s="137"/>
      <c r="C27" s="137"/>
      <c r="D27" s="137"/>
      <c r="E27" s="137"/>
      <c r="F27" s="481"/>
      <c r="G27" s="482">
        <f>G26/COUNT(G12:G23)</f>
        <v>1</v>
      </c>
      <c r="H27" s="483"/>
      <c r="I27" s="483"/>
      <c r="J27" s="483"/>
      <c r="K27" s="483"/>
      <c r="L27" s="483"/>
      <c r="M27" s="483"/>
      <c r="N27" s="483"/>
      <c r="O27" s="483"/>
      <c r="P27" s="484"/>
      <c r="Q27" s="483"/>
      <c r="R27" s="483"/>
      <c r="S27" s="485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67"/>
      <c r="C28" s="167"/>
      <c r="D28" s="167">
        <v>4501</v>
      </c>
      <c r="E28" s="171"/>
      <c r="F28" s="171"/>
      <c r="G28" s="171"/>
      <c r="H28" s="167"/>
      <c r="I28" s="167"/>
      <c r="J28" s="171"/>
      <c r="K28" s="103"/>
      <c r="L28" s="171"/>
      <c r="M28" s="171"/>
      <c r="N28" s="171"/>
      <c r="O28" s="171"/>
      <c r="P28" s="171"/>
      <c r="Q28" s="171"/>
      <c r="R28" s="171"/>
      <c r="S28" s="171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650" t="s">
        <v>1369</v>
      </c>
      <c r="B29" s="121"/>
      <c r="C29" s="121"/>
      <c r="D29" s="121"/>
      <c r="E29" s="121"/>
      <c r="F29" s="121"/>
      <c r="G29" s="121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21" t="s">
        <v>1045</v>
      </c>
      <c r="B30" s="121"/>
      <c r="C30" s="121"/>
      <c r="D30" s="121"/>
      <c r="E30" s="121"/>
      <c r="F30" s="121"/>
      <c r="G30" s="121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21"/>
      <c r="B31" s="121" t="s">
        <v>1063</v>
      </c>
      <c r="C31" s="121"/>
      <c r="D31" s="121"/>
      <c r="E31" s="121"/>
      <c r="F31" s="121"/>
      <c r="G31" s="121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21"/>
      <c r="B32" s="121" t="s">
        <v>1064</v>
      </c>
      <c r="C32" s="121"/>
      <c r="D32" s="121"/>
      <c r="E32" s="121"/>
      <c r="F32" s="121"/>
      <c r="G32" s="121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21"/>
      <c r="B33" s="121" t="s">
        <v>1065</v>
      </c>
      <c r="C33" s="121"/>
      <c r="D33" s="121"/>
      <c r="E33" s="121"/>
      <c r="F33" s="121"/>
      <c r="G33" s="121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7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73"/>
      <c r="U36" s="103"/>
      <c r="V36" s="103"/>
      <c r="W36" s="103"/>
      <c r="X36" s="103"/>
      <c r="Y36" s="103"/>
      <c r="Z36" s="103"/>
    </row>
    <row r="37" spans="1:26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73"/>
      <c r="U37" s="103"/>
      <c r="V37" s="103"/>
      <c r="W37" s="103"/>
      <c r="X37" s="103"/>
      <c r="Y37" s="103"/>
      <c r="Z37" s="103"/>
    </row>
    <row r="38" spans="1:26" ht="19.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7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6">
    <mergeCell ref="A3:S3"/>
    <mergeCell ref="A7:A10"/>
    <mergeCell ref="B7:B10"/>
    <mergeCell ref="C7:C10"/>
    <mergeCell ref="D7:D10"/>
    <mergeCell ref="E7:G7"/>
    <mergeCell ref="H7:H10"/>
    <mergeCell ref="I7:P7"/>
    <mergeCell ref="Q7:S9"/>
    <mergeCell ref="E8:E10"/>
    <mergeCell ref="F8:F10"/>
    <mergeCell ref="G8:G10"/>
    <mergeCell ref="I8:J9"/>
    <mergeCell ref="K8:L9"/>
    <mergeCell ref="M8:O9"/>
    <mergeCell ref="P8:P10"/>
  </mergeCells>
  <printOptions horizontalCentered="1"/>
  <pageMargins left="1.1798611111111099" right="0.9" top="1.1499999999999999" bottom="0.77986111111111101" header="0.51180555555555496" footer="0.51180555555555496"/>
  <pageSetup paperSize="9" firstPageNumber="0" orientation="landscape" horizontalDpi="300" verticalDpi="30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T1003"/>
  <sheetViews>
    <sheetView zoomScaleNormal="100" workbookViewId="0">
      <pane xSplit="1" ySplit="14" topLeftCell="B31" activePane="bottomRight" state="frozen"/>
      <selection pane="topRight" activeCell="B1" sqref="B1"/>
      <selection pane="bottomLeft" activeCell="A27" sqref="A27"/>
      <selection pane="bottomRight" activeCell="C23" sqref="C23"/>
    </sheetView>
  </sheetViews>
  <sheetFormatPr defaultColWidth="14.42578125" defaultRowHeight="15" x14ac:dyDescent="0.25"/>
  <cols>
    <col min="1" max="1" width="5.7109375" customWidth="1"/>
    <col min="2" max="2" width="42.28515625" customWidth="1"/>
    <col min="3" max="3" width="9" customWidth="1"/>
    <col min="4" max="4" width="10.42578125" customWidth="1"/>
    <col min="5" max="5" width="10.7109375" customWidth="1"/>
    <col min="6" max="6" width="10.5703125" customWidth="1"/>
    <col min="7" max="7" width="8.7109375" customWidth="1"/>
    <col min="8" max="8" width="9.140625" customWidth="1"/>
    <col min="9" max="9" width="8.85546875" customWidth="1"/>
    <col min="10" max="10" width="9.140625" customWidth="1"/>
    <col min="11" max="11" width="11.140625" customWidth="1"/>
    <col min="12" max="46" width="9.28515625" customWidth="1"/>
  </cols>
  <sheetData>
    <row r="1" spans="1:46" x14ac:dyDescent="0.25">
      <c r="A1" s="170" t="s">
        <v>440</v>
      </c>
      <c r="B1" s="103"/>
      <c r="C1" s="171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  <c r="AL1" s="103"/>
      <c r="AM1" s="103"/>
      <c r="AN1" s="103"/>
      <c r="AO1" s="103"/>
      <c r="AP1" s="103"/>
      <c r="AQ1" s="103"/>
      <c r="AR1" s="103"/>
      <c r="AS1" s="103"/>
      <c r="AT1" s="103"/>
    </row>
    <row r="2" spans="1:4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</row>
    <row r="3" spans="1:46" ht="15.75" x14ac:dyDescent="0.25">
      <c r="A3" s="705" t="s">
        <v>441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142"/>
      <c r="M3" s="142"/>
      <c r="N3" s="142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  <c r="AL3" s="103"/>
      <c r="AM3" s="103"/>
      <c r="AN3" s="103"/>
      <c r="AO3" s="103"/>
      <c r="AP3" s="103"/>
      <c r="AQ3" s="103"/>
      <c r="AR3" s="103"/>
      <c r="AS3" s="103"/>
      <c r="AT3" s="103"/>
    </row>
    <row r="4" spans="1:46" ht="15.75" x14ac:dyDescent="0.25">
      <c r="A4" s="102"/>
      <c r="B4" s="102"/>
      <c r="C4" s="102"/>
      <c r="D4" s="102"/>
      <c r="E4" s="122" t="str">
        <f>'1'!E5</f>
        <v>KABUPATEN/KOTA</v>
      </c>
      <c r="F4" s="101" t="str">
        <f>'1'!F5</f>
        <v>KARANGANYAR</v>
      </c>
      <c r="G4" s="122"/>
      <c r="H4" s="122"/>
      <c r="I4" s="102"/>
      <c r="J4" s="102"/>
      <c r="K4" s="102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</row>
    <row r="5" spans="1:46" ht="15.75" x14ac:dyDescent="0.25">
      <c r="A5" s="102"/>
      <c r="B5" s="102"/>
      <c r="C5" s="102"/>
      <c r="D5" s="102"/>
      <c r="E5" s="122" t="str">
        <f>'1'!E6</f>
        <v>TAHUN</v>
      </c>
      <c r="F5" s="101">
        <f>'1'!F6</f>
        <v>2024</v>
      </c>
      <c r="G5" s="122"/>
      <c r="H5" s="122"/>
      <c r="I5" s="105"/>
      <c r="J5" s="105"/>
      <c r="K5" s="105"/>
      <c r="L5" s="142"/>
      <c r="M5" s="142"/>
      <c r="N5" s="142"/>
      <c r="O5" s="142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716" t="s">
        <v>442</v>
      </c>
      <c r="AA5" s="716"/>
      <c r="AB5" s="716"/>
      <c r="AC5" s="716"/>
      <c r="AD5" s="716"/>
      <c r="AE5" s="716"/>
      <c r="AF5" s="716"/>
      <c r="AG5" s="716"/>
      <c r="AH5" s="716"/>
      <c r="AI5" s="716"/>
      <c r="AJ5" s="716"/>
      <c r="AK5" s="716"/>
      <c r="AL5" s="716"/>
      <c r="AM5" s="716"/>
      <c r="AN5" s="716"/>
      <c r="AO5" s="716"/>
      <c r="AP5" s="716"/>
      <c r="AQ5" s="716"/>
      <c r="AR5" s="716"/>
      <c r="AS5" s="716"/>
      <c r="AT5" s="716"/>
    </row>
    <row r="6" spans="1:46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2"/>
      <c r="O6" s="142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</row>
    <row r="7" spans="1:46" ht="19.5" customHeight="1" x14ac:dyDescent="0.25">
      <c r="A7" s="717" t="s">
        <v>4</v>
      </c>
      <c r="B7" s="718" t="s">
        <v>443</v>
      </c>
      <c r="C7" s="719" t="s">
        <v>444</v>
      </c>
      <c r="D7" s="719"/>
      <c r="E7" s="719"/>
      <c r="F7" s="719"/>
      <c r="G7" s="719"/>
      <c r="H7" s="719"/>
      <c r="I7" s="717" t="s">
        <v>445</v>
      </c>
      <c r="J7" s="717"/>
      <c r="K7" s="717"/>
      <c r="L7" s="17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</row>
    <row r="8" spans="1:46" ht="19.5" customHeight="1" x14ac:dyDescent="0.25">
      <c r="A8" s="717"/>
      <c r="B8" s="717"/>
      <c r="C8" s="706" t="s">
        <v>446</v>
      </c>
      <c r="D8" s="706"/>
      <c r="E8" s="706"/>
      <c r="F8" s="706" t="s">
        <v>447</v>
      </c>
      <c r="G8" s="706"/>
      <c r="H8" s="706"/>
      <c r="I8" s="706" t="s">
        <v>326</v>
      </c>
      <c r="J8" s="706"/>
      <c r="K8" s="706"/>
      <c r="L8" s="17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</row>
    <row r="9" spans="1:46" ht="19.5" customHeight="1" x14ac:dyDescent="0.25">
      <c r="A9" s="717"/>
      <c r="B9" s="717"/>
      <c r="C9" s="168" t="s">
        <v>8</v>
      </c>
      <c r="D9" s="168" t="s">
        <v>9</v>
      </c>
      <c r="E9" s="168" t="s">
        <v>448</v>
      </c>
      <c r="F9" s="168" t="s">
        <v>8</v>
      </c>
      <c r="G9" s="168" t="s">
        <v>9</v>
      </c>
      <c r="H9" s="168" t="s">
        <v>448</v>
      </c>
      <c r="I9" s="168" t="s">
        <v>8</v>
      </c>
      <c r="J9" s="168" t="s">
        <v>9</v>
      </c>
      <c r="K9" s="168" t="s">
        <v>448</v>
      </c>
      <c r="L9" s="17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</row>
    <row r="10" spans="1:46" x14ac:dyDescent="0.25">
      <c r="A10" s="174">
        <v>1</v>
      </c>
      <c r="B10" s="174">
        <v>2</v>
      </c>
      <c r="C10" s="126">
        <v>3</v>
      </c>
      <c r="D10" s="174">
        <v>4</v>
      </c>
      <c r="E10" s="126">
        <v>5</v>
      </c>
      <c r="F10" s="174">
        <v>6</v>
      </c>
      <c r="G10" s="126">
        <v>7</v>
      </c>
      <c r="H10" s="174">
        <v>8</v>
      </c>
      <c r="I10" s="126">
        <v>9</v>
      </c>
      <c r="J10" s="174">
        <v>10</v>
      </c>
      <c r="K10" s="109">
        <v>11</v>
      </c>
      <c r="L10" s="175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110"/>
      <c r="AO10" s="110"/>
      <c r="AP10" s="110"/>
      <c r="AQ10" s="110"/>
      <c r="AR10" s="110"/>
      <c r="AS10" s="110"/>
      <c r="AT10" s="110"/>
    </row>
    <row r="11" spans="1:46" ht="15.75" x14ac:dyDescent="0.25">
      <c r="B11" s="169" t="s">
        <v>444</v>
      </c>
      <c r="C11" s="176">
        <v>2446</v>
      </c>
      <c r="D11" s="176">
        <v>3048</v>
      </c>
      <c r="E11" s="176">
        <f>C11+D11</f>
        <v>5494</v>
      </c>
      <c r="F11" s="176">
        <v>131</v>
      </c>
      <c r="G11" s="176">
        <v>190</v>
      </c>
      <c r="H11" s="176">
        <f>F11+G11</f>
        <v>321</v>
      </c>
      <c r="I11" s="176">
        <v>75</v>
      </c>
      <c r="J11" s="176">
        <v>80</v>
      </c>
      <c r="K11" s="176">
        <f>SUM(I11:J11)</f>
        <v>155</v>
      </c>
      <c r="L11" s="173">
        <v>132</v>
      </c>
      <c r="M11" s="103">
        <v>243</v>
      </c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</row>
    <row r="12" spans="1:46" ht="15.75" x14ac:dyDescent="0.25">
      <c r="B12" s="169" t="s">
        <v>449</v>
      </c>
      <c r="C12" s="176">
        <f>'2'!C26</f>
        <v>22665</v>
      </c>
      <c r="D12" s="176">
        <f>'2'!D26</f>
        <v>22239</v>
      </c>
      <c r="E12" s="176">
        <f>'2'!E26</f>
        <v>44904</v>
      </c>
      <c r="F12" s="176">
        <f>'2'!C26</f>
        <v>22665</v>
      </c>
      <c r="G12" s="176">
        <f>'2'!D26</f>
        <v>22239</v>
      </c>
      <c r="H12" s="177">
        <f>'2'!E26</f>
        <v>44904</v>
      </c>
      <c r="I12" s="715"/>
      <c r="J12" s="715"/>
      <c r="K12" s="715"/>
      <c r="L12" s="17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</row>
    <row r="13" spans="1:46" ht="15.75" x14ac:dyDescent="0.25">
      <c r="B13" s="178" t="s">
        <v>450</v>
      </c>
      <c r="C13" s="179">
        <f t="shared" ref="C13:H13" si="0">C11/C12*100</f>
        <v>10.791969997793956</v>
      </c>
      <c r="D13" s="179">
        <f t="shared" si="0"/>
        <v>13.705652232564415</v>
      </c>
      <c r="E13" s="179">
        <f t="shared" si="0"/>
        <v>12.234990201318368</v>
      </c>
      <c r="F13" s="179">
        <f t="shared" si="0"/>
        <v>0.57798367527024053</v>
      </c>
      <c r="G13" s="179">
        <f t="shared" si="0"/>
        <v>0.85435496200368721</v>
      </c>
      <c r="H13" s="180">
        <f t="shared" si="0"/>
        <v>0.71485836451095675</v>
      </c>
      <c r="I13" s="715"/>
      <c r="J13" s="715"/>
      <c r="K13" s="715"/>
      <c r="L13" s="17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</row>
    <row r="14" spans="1:46" ht="15.75" x14ac:dyDescent="0.25">
      <c r="A14" s="662" t="s">
        <v>451</v>
      </c>
      <c r="B14" s="663" t="s">
        <v>452</v>
      </c>
      <c r="C14" s="664"/>
      <c r="D14" s="665"/>
      <c r="E14" s="664"/>
      <c r="F14" s="665"/>
      <c r="G14" s="664"/>
      <c r="H14" s="665"/>
      <c r="I14" s="664"/>
      <c r="J14" s="665"/>
      <c r="K14" s="665"/>
      <c r="L14" s="17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</row>
    <row r="15" spans="1:46" x14ac:dyDescent="0.25">
      <c r="A15" s="183">
        <v>1</v>
      </c>
      <c r="B15" s="173" t="s">
        <v>49</v>
      </c>
      <c r="C15" s="184"/>
      <c r="D15" s="184"/>
      <c r="E15" s="184"/>
      <c r="F15" s="184"/>
      <c r="G15" s="184"/>
      <c r="H15" s="184"/>
      <c r="I15" s="184"/>
      <c r="J15" s="184"/>
      <c r="K15" s="184"/>
      <c r="L15" s="17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</row>
    <row r="16" spans="1:46" ht="12" customHeight="1" x14ac:dyDescent="0.25">
      <c r="A16" s="183"/>
      <c r="B16" s="185">
        <v>1</v>
      </c>
      <c r="C16" s="184"/>
      <c r="D16" s="184"/>
      <c r="E16" s="184">
        <f>SUM(C16:D16)</f>
        <v>0</v>
      </c>
      <c r="F16" s="184"/>
      <c r="G16" s="184"/>
      <c r="H16" s="184">
        <f>SUM(F16:G16)</f>
        <v>0</v>
      </c>
      <c r="I16" s="184"/>
      <c r="J16" s="184"/>
      <c r="K16" s="184">
        <f>SUM(I16:J16)</f>
        <v>0</v>
      </c>
      <c r="L16" s="17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</row>
    <row r="17" spans="1:46" ht="12" customHeight="1" x14ac:dyDescent="0.25">
      <c r="A17" s="183">
        <v>2</v>
      </c>
      <c r="B17" s="173" t="s">
        <v>58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7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</row>
    <row r="18" spans="1:46" ht="12" customHeight="1" x14ac:dyDescent="0.25">
      <c r="A18" s="183"/>
      <c r="B18" s="185" t="s">
        <v>453</v>
      </c>
      <c r="C18" s="184">
        <v>2850</v>
      </c>
      <c r="D18" s="184">
        <v>2913</v>
      </c>
      <c r="E18" s="184">
        <f>SUM(C18:D18)</f>
        <v>5763</v>
      </c>
      <c r="F18" s="184">
        <v>163</v>
      </c>
      <c r="G18" s="184">
        <v>240</v>
      </c>
      <c r="H18" s="184">
        <f>SUM(F18:G18)</f>
        <v>403</v>
      </c>
      <c r="I18" s="184"/>
      <c r="J18" s="184"/>
      <c r="K18" s="184">
        <f>SUM(I18:J18)</f>
        <v>0</v>
      </c>
      <c r="L18" s="17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</row>
    <row r="19" spans="1:46" ht="12" customHeight="1" x14ac:dyDescent="0.25">
      <c r="A19" s="183"/>
      <c r="B19" s="185">
        <v>2</v>
      </c>
      <c r="C19" s="184"/>
      <c r="D19" s="184"/>
      <c r="E19" s="184">
        <f>SUM(C19:D19)</f>
        <v>0</v>
      </c>
      <c r="F19" s="184"/>
      <c r="G19" s="184"/>
      <c r="H19" s="184">
        <f>SUM(F19:G19)</f>
        <v>0</v>
      </c>
      <c r="I19" s="184"/>
      <c r="J19" s="184"/>
      <c r="K19" s="184">
        <f>SUM(I19:J19)</f>
        <v>0</v>
      </c>
      <c r="L19" s="17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  <c r="AL19" s="103"/>
      <c r="AM19" s="103"/>
      <c r="AN19" s="103"/>
      <c r="AO19" s="103"/>
      <c r="AP19" s="103"/>
      <c r="AQ19" s="103"/>
      <c r="AR19" s="103"/>
      <c r="AS19" s="103"/>
      <c r="AT19" s="103"/>
    </row>
    <row r="20" spans="1:46" x14ac:dyDescent="0.25">
      <c r="A20" s="183">
        <v>3</v>
      </c>
      <c r="B20" s="173" t="s">
        <v>454</v>
      </c>
      <c r="C20" s="184">
        <v>919</v>
      </c>
      <c r="D20" s="184">
        <v>1092</v>
      </c>
      <c r="E20" s="184">
        <v>2110</v>
      </c>
      <c r="F20" s="184">
        <v>0</v>
      </c>
      <c r="G20" s="184">
        <v>0</v>
      </c>
      <c r="H20" s="184">
        <v>0</v>
      </c>
      <c r="I20" s="184">
        <v>2</v>
      </c>
      <c r="J20" s="184">
        <v>3</v>
      </c>
      <c r="K20" s="184">
        <v>5</v>
      </c>
      <c r="L20" s="17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</row>
    <row r="21" spans="1:46" ht="12" customHeight="1" x14ac:dyDescent="0.25">
      <c r="A21" s="183"/>
      <c r="B21" s="185" t="s">
        <v>455</v>
      </c>
      <c r="C21" s="184">
        <v>0</v>
      </c>
      <c r="D21" s="184">
        <v>0</v>
      </c>
      <c r="E21" s="184">
        <f>SUM(C21:D21)</f>
        <v>0</v>
      </c>
      <c r="F21" s="184">
        <v>0</v>
      </c>
      <c r="G21" s="184">
        <v>0</v>
      </c>
      <c r="H21" s="184">
        <f>SUM(F21:G21)</f>
        <v>0</v>
      </c>
      <c r="I21" s="184"/>
      <c r="J21" s="184"/>
      <c r="K21" s="184">
        <f>SUM(I21:J21)</f>
        <v>0</v>
      </c>
      <c r="L21" s="17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</row>
    <row r="22" spans="1:46" ht="12" customHeight="1" x14ac:dyDescent="0.25">
      <c r="A22" s="183"/>
      <c r="B22" s="185" t="s">
        <v>456</v>
      </c>
      <c r="C22" s="184">
        <v>847</v>
      </c>
      <c r="D22" s="184">
        <v>1022</v>
      </c>
      <c r="E22" s="184">
        <f>SUM(C22:D22)</f>
        <v>1869</v>
      </c>
      <c r="F22" s="184">
        <v>0</v>
      </c>
      <c r="G22" s="184">
        <v>0</v>
      </c>
      <c r="H22" s="184">
        <f>SUM(F22:G22)</f>
        <v>0</v>
      </c>
      <c r="I22" s="184"/>
      <c r="J22" s="184"/>
      <c r="K22" s="184">
        <f>SUM(I22:J22)</f>
        <v>0</v>
      </c>
      <c r="L22" s="17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</row>
    <row r="23" spans="1:46" ht="12" customHeight="1" x14ac:dyDescent="0.25">
      <c r="A23" s="183"/>
      <c r="B23" s="185" t="s">
        <v>457</v>
      </c>
      <c r="C23" s="184">
        <v>72</v>
      </c>
      <c r="D23" s="184">
        <v>72</v>
      </c>
      <c r="E23" s="184">
        <f>SUM(C23:D23)</f>
        <v>144</v>
      </c>
      <c r="F23" s="184">
        <v>0</v>
      </c>
      <c r="G23" s="184">
        <v>0</v>
      </c>
      <c r="H23" s="184">
        <v>0</v>
      </c>
      <c r="I23" s="184"/>
      <c r="J23" s="184"/>
      <c r="K23" s="184">
        <f>SUM(I23:J23)</f>
        <v>0</v>
      </c>
      <c r="L23" s="17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</row>
    <row r="24" spans="1:46" ht="12" customHeight="1" x14ac:dyDescent="0.25">
      <c r="A24" s="183">
        <v>4</v>
      </c>
      <c r="B24" s="173" t="s">
        <v>458</v>
      </c>
      <c r="C24" s="184">
        <v>0</v>
      </c>
      <c r="D24" s="184">
        <v>0</v>
      </c>
      <c r="E24" s="184">
        <v>0</v>
      </c>
      <c r="F24" s="184">
        <v>0</v>
      </c>
      <c r="G24" s="184">
        <v>0</v>
      </c>
      <c r="H24" s="184">
        <v>0</v>
      </c>
      <c r="I24" s="184"/>
      <c r="J24" s="184"/>
      <c r="K24" s="184"/>
      <c r="L24" s="17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</row>
    <row r="25" spans="1:46" ht="15.75" customHeight="1" x14ac:dyDescent="0.25">
      <c r="A25" s="183"/>
      <c r="B25" s="185">
        <v>1</v>
      </c>
      <c r="C25" s="184"/>
      <c r="D25" s="184"/>
      <c r="E25" s="184">
        <f>SUM(C25:D25)</f>
        <v>0</v>
      </c>
      <c r="F25" s="184"/>
      <c r="G25" s="184"/>
      <c r="H25" s="184">
        <f>SUM(F25:G25)</f>
        <v>0</v>
      </c>
      <c r="I25" s="184"/>
      <c r="J25" s="184"/>
      <c r="K25" s="184">
        <f>SUM(I25:J25)</f>
        <v>0</v>
      </c>
      <c r="L25" s="17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</row>
    <row r="26" spans="1:46" ht="12" customHeight="1" x14ac:dyDescent="0.25">
      <c r="A26" s="183"/>
      <c r="B26" s="185">
        <v>2</v>
      </c>
      <c r="C26" s="184"/>
      <c r="D26" s="184"/>
      <c r="E26" s="184">
        <f>SUM(C26:D26)</f>
        <v>0</v>
      </c>
      <c r="F26" s="184"/>
      <c r="G26" s="184"/>
      <c r="H26" s="184">
        <f>SUM(F26:G26)</f>
        <v>0</v>
      </c>
      <c r="I26" s="184"/>
      <c r="J26" s="184"/>
      <c r="K26" s="184">
        <f>SUM(I26:J26)</f>
        <v>0</v>
      </c>
      <c r="L26" s="17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</row>
    <row r="27" spans="1:46" ht="12" customHeight="1" x14ac:dyDescent="0.25">
      <c r="A27" s="183">
        <v>5</v>
      </c>
      <c r="B27" s="173" t="s">
        <v>459</v>
      </c>
      <c r="C27" s="184">
        <v>2085</v>
      </c>
      <c r="D27" s="184">
        <v>1995</v>
      </c>
      <c r="E27" s="184">
        <v>4080</v>
      </c>
      <c r="F27" s="184">
        <v>0</v>
      </c>
      <c r="G27" s="184"/>
      <c r="H27" s="184"/>
      <c r="I27" s="184"/>
      <c r="J27" s="184"/>
      <c r="K27" s="184"/>
      <c r="L27" s="17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</row>
    <row r="28" spans="1:46" ht="12" customHeight="1" x14ac:dyDescent="0.25">
      <c r="A28" s="183"/>
      <c r="B28" s="185" t="s">
        <v>460</v>
      </c>
      <c r="C28" s="184">
        <v>248</v>
      </c>
      <c r="D28" s="184">
        <v>294</v>
      </c>
      <c r="E28" s="184">
        <f>SUM(C28:D28)</f>
        <v>542</v>
      </c>
      <c r="F28" s="184"/>
      <c r="G28" s="184">
        <v>119</v>
      </c>
      <c r="H28" s="184">
        <f>SUM(F28:G28)</f>
        <v>119</v>
      </c>
      <c r="I28" s="184"/>
      <c r="J28" s="184"/>
      <c r="K28" s="184">
        <f>SUM(I28:J28)</f>
        <v>0</v>
      </c>
      <c r="L28" s="17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</row>
    <row r="29" spans="1:46" ht="12" customHeight="1" x14ac:dyDescent="0.25">
      <c r="A29" s="183"/>
      <c r="B29" s="185" t="s">
        <v>461</v>
      </c>
      <c r="C29" s="184">
        <v>79</v>
      </c>
      <c r="D29" s="184">
        <v>97</v>
      </c>
      <c r="E29" s="184">
        <f>SUM(C29:D29)</f>
        <v>176</v>
      </c>
      <c r="F29" s="184"/>
      <c r="G29" s="184">
        <v>10</v>
      </c>
      <c r="H29" s="184">
        <f>SUM(F29:G29)</f>
        <v>10</v>
      </c>
      <c r="I29" s="184"/>
      <c r="J29" s="184"/>
      <c r="K29" s="184">
        <f>SUM(I29:J29)</f>
        <v>0</v>
      </c>
      <c r="L29" s="17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</row>
    <row r="30" spans="1:46" ht="19.5" customHeight="1" x14ac:dyDescent="0.25">
      <c r="A30" s="186"/>
      <c r="B30" s="187" t="s">
        <v>462</v>
      </c>
      <c r="C30" s="188">
        <v>1172</v>
      </c>
      <c r="D30" s="188">
        <v>1137</v>
      </c>
      <c r="E30" s="188">
        <f>SUM(C30:D30)</f>
        <v>2309</v>
      </c>
      <c r="F30" s="188"/>
      <c r="G30" s="188">
        <v>5</v>
      </c>
      <c r="H30" s="188">
        <f>SUM(F30:G30)</f>
        <v>5</v>
      </c>
      <c r="I30" s="188"/>
      <c r="J30" s="188"/>
      <c r="K30" s="188">
        <f>SUM(I30:J30)</f>
        <v>0</v>
      </c>
      <c r="L30" s="17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</row>
    <row r="31" spans="1:46" ht="12" customHeight="1" x14ac:dyDescent="0.25">
      <c r="A31" s="186"/>
      <c r="B31" s="187" t="s">
        <v>463</v>
      </c>
      <c r="C31" s="188">
        <v>81</v>
      </c>
      <c r="D31" s="188">
        <v>73</v>
      </c>
      <c r="E31" s="188">
        <f>D31+C31</f>
        <v>154</v>
      </c>
      <c r="F31" s="188"/>
      <c r="G31" s="188">
        <v>2</v>
      </c>
      <c r="H31" s="188">
        <f>SUM(F31:G31)</f>
        <v>2</v>
      </c>
      <c r="I31" s="188"/>
      <c r="J31" s="188"/>
      <c r="K31" s="188"/>
      <c r="L31" s="17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</row>
    <row r="32" spans="1:46" ht="12" customHeight="1" x14ac:dyDescent="0.25">
      <c r="A32" s="183"/>
      <c r="B32" s="187" t="s">
        <v>464</v>
      </c>
      <c r="C32" s="188">
        <v>505</v>
      </c>
      <c r="D32" s="188">
        <v>394</v>
      </c>
      <c r="E32" s="188"/>
      <c r="F32" s="188"/>
      <c r="G32" s="188">
        <v>0</v>
      </c>
      <c r="H32" s="188"/>
      <c r="I32" s="184"/>
      <c r="J32" s="184"/>
      <c r="K32" s="184"/>
      <c r="L32" s="17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</row>
    <row r="33" spans="1:46" ht="12" customHeight="1" x14ac:dyDescent="0.25">
      <c r="A33" s="183">
        <v>6</v>
      </c>
      <c r="B33" s="173" t="s">
        <v>465</v>
      </c>
      <c r="C33" s="184"/>
      <c r="D33" s="184"/>
      <c r="E33" s="184"/>
      <c r="F33" s="184"/>
      <c r="G33" s="184"/>
      <c r="H33" s="184"/>
      <c r="I33" s="184"/>
      <c r="J33" s="184"/>
      <c r="K33" s="184"/>
      <c r="L33" s="17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</row>
    <row r="34" spans="1:46" ht="12" customHeight="1" x14ac:dyDescent="0.25">
      <c r="A34" s="173"/>
      <c r="B34" s="173" t="s">
        <v>466</v>
      </c>
      <c r="C34" s="184">
        <v>127</v>
      </c>
      <c r="D34" s="184">
        <v>122</v>
      </c>
      <c r="E34" s="184">
        <v>249</v>
      </c>
      <c r="F34" s="184">
        <v>0</v>
      </c>
      <c r="G34" s="184">
        <v>0</v>
      </c>
      <c r="H34" s="184">
        <v>0</v>
      </c>
      <c r="I34" s="184">
        <v>0</v>
      </c>
      <c r="J34" s="184">
        <v>0</v>
      </c>
      <c r="K34" s="184">
        <v>0</v>
      </c>
      <c r="L34" s="17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</row>
    <row r="35" spans="1:46" ht="15.75" customHeight="1" x14ac:dyDescent="0.25">
      <c r="A35" s="666" t="s">
        <v>467</v>
      </c>
      <c r="B35" s="666"/>
      <c r="C35" s="667">
        <f t="shared" ref="C35:K35" si="1">SUM(C15:C33)</f>
        <v>8858</v>
      </c>
      <c r="D35" s="667">
        <f t="shared" si="1"/>
        <v>9089</v>
      </c>
      <c r="E35" s="667">
        <f t="shared" si="1"/>
        <v>17147</v>
      </c>
      <c r="F35" s="667">
        <f t="shared" si="1"/>
        <v>163</v>
      </c>
      <c r="G35" s="667">
        <f t="shared" si="1"/>
        <v>376</v>
      </c>
      <c r="H35" s="667">
        <f t="shared" si="1"/>
        <v>539</v>
      </c>
      <c r="I35" s="667">
        <f t="shared" si="1"/>
        <v>2</v>
      </c>
      <c r="J35" s="667">
        <f t="shared" si="1"/>
        <v>3</v>
      </c>
      <c r="K35" s="667">
        <f t="shared" si="1"/>
        <v>5</v>
      </c>
      <c r="L35" s="17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</row>
    <row r="36" spans="1:46" ht="12" customHeight="1" x14ac:dyDescent="0.25">
      <c r="A36" s="181" t="s">
        <v>468</v>
      </c>
      <c r="B36" s="182" t="s">
        <v>469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7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</row>
    <row r="37" spans="1:46" ht="12" customHeight="1" x14ac:dyDescent="0.25">
      <c r="A37" s="183">
        <v>1</v>
      </c>
      <c r="B37" s="173" t="s">
        <v>60</v>
      </c>
      <c r="C37" s="184"/>
      <c r="D37" s="184"/>
      <c r="E37" s="184"/>
      <c r="F37" s="184"/>
      <c r="G37" s="184"/>
      <c r="H37" s="184"/>
      <c r="I37" s="184"/>
      <c r="J37" s="184"/>
      <c r="K37" s="184"/>
      <c r="L37" s="17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</row>
    <row r="38" spans="1:46" ht="12" customHeight="1" x14ac:dyDescent="0.25">
      <c r="A38" s="183"/>
      <c r="B38" s="185">
        <v>1</v>
      </c>
      <c r="C38" s="184"/>
      <c r="D38" s="184"/>
      <c r="E38" s="184">
        <f>SUM(C38:D38)</f>
        <v>0</v>
      </c>
      <c r="F38" s="184"/>
      <c r="G38" s="184"/>
      <c r="H38" s="184">
        <f>SUM(F38:G38)</f>
        <v>0</v>
      </c>
      <c r="I38" s="184"/>
      <c r="J38" s="184"/>
      <c r="K38" s="184">
        <f>SUM(I38:J38)</f>
        <v>0</v>
      </c>
      <c r="L38" s="17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</row>
    <row r="39" spans="1:46" ht="12" customHeight="1" x14ac:dyDescent="0.25">
      <c r="A39" s="183"/>
      <c r="B39" s="185">
        <v>2</v>
      </c>
      <c r="C39" s="184"/>
      <c r="D39" s="184"/>
      <c r="E39" s="184">
        <f>SUM(C39:D39)</f>
        <v>0</v>
      </c>
      <c r="F39" s="184"/>
      <c r="G39" s="184"/>
      <c r="H39" s="184">
        <f>SUM(F39:G39)</f>
        <v>0</v>
      </c>
      <c r="I39" s="184"/>
      <c r="J39" s="184"/>
      <c r="K39" s="184">
        <f>SUM(I39:J39)</f>
        <v>0</v>
      </c>
      <c r="L39" s="17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  <c r="AL39" s="103"/>
      <c r="AM39" s="103"/>
      <c r="AN39" s="103"/>
      <c r="AO39" s="103"/>
      <c r="AP39" s="103"/>
      <c r="AQ39" s="103"/>
      <c r="AR39" s="103"/>
      <c r="AS39" s="103"/>
      <c r="AT39" s="103"/>
    </row>
    <row r="40" spans="1:46" ht="12" customHeight="1" x14ac:dyDescent="0.25">
      <c r="A40" s="183">
        <v>2</v>
      </c>
      <c r="B40" s="173" t="s">
        <v>470</v>
      </c>
      <c r="C40" s="184"/>
      <c r="D40" s="184"/>
      <c r="E40" s="184"/>
      <c r="F40" s="184"/>
      <c r="G40" s="184"/>
      <c r="H40" s="184"/>
      <c r="I40" s="184"/>
      <c r="J40" s="184"/>
      <c r="K40" s="184"/>
      <c r="L40" s="17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103"/>
      <c r="AR40" s="103"/>
      <c r="AS40" s="103"/>
      <c r="AT40" s="103"/>
    </row>
    <row r="41" spans="1:46" ht="12" customHeight="1" x14ac:dyDescent="0.25">
      <c r="A41" s="183"/>
      <c r="B41" s="185">
        <v>1</v>
      </c>
      <c r="C41" s="184"/>
      <c r="D41" s="184"/>
      <c r="E41" s="184">
        <f>SUM(C41:D41)</f>
        <v>0</v>
      </c>
      <c r="F41" s="184"/>
      <c r="G41" s="184"/>
      <c r="H41" s="184">
        <f>SUM(F41:G41)</f>
        <v>0</v>
      </c>
      <c r="I41" s="184"/>
      <c r="J41" s="184"/>
      <c r="K41" s="184">
        <f>SUM(I41:J41)</f>
        <v>0</v>
      </c>
      <c r="L41" s="17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</row>
    <row r="42" spans="1:46" ht="15.75" customHeight="1" x14ac:dyDescent="0.25">
      <c r="A42" s="183"/>
      <c r="B42" s="185">
        <v>2</v>
      </c>
      <c r="C42" s="184"/>
      <c r="D42" s="184"/>
      <c r="E42" s="184">
        <f>SUM(C42:D42)</f>
        <v>0</v>
      </c>
      <c r="F42" s="184"/>
      <c r="G42" s="184"/>
      <c r="H42" s="184">
        <f>SUM(F42:G42)</f>
        <v>0</v>
      </c>
      <c r="I42" s="184"/>
      <c r="J42" s="184"/>
      <c r="K42" s="184">
        <f>SUM(I42:J42)</f>
        <v>0</v>
      </c>
      <c r="L42" s="17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</row>
    <row r="43" spans="1:46" ht="15.75" customHeight="1" x14ac:dyDescent="0.25">
      <c r="A43" s="183">
        <v>3</v>
      </c>
      <c r="B43" s="173" t="s">
        <v>471</v>
      </c>
      <c r="C43" s="184"/>
      <c r="D43" s="184"/>
      <c r="E43" s="184"/>
      <c r="F43" s="184"/>
      <c r="G43" s="184"/>
      <c r="H43" s="184"/>
      <c r="I43" s="184"/>
      <c r="J43" s="184"/>
      <c r="K43" s="184"/>
      <c r="L43" s="17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  <c r="AL43" s="103"/>
      <c r="AM43" s="103"/>
      <c r="AN43" s="103"/>
      <c r="AO43" s="103"/>
      <c r="AP43" s="103"/>
      <c r="AQ43" s="103"/>
      <c r="AR43" s="103"/>
      <c r="AS43" s="103"/>
      <c r="AT43" s="103"/>
    </row>
    <row r="44" spans="1:46" ht="15.75" customHeight="1" x14ac:dyDescent="0.25">
      <c r="A44" s="183"/>
      <c r="B44" s="185">
        <v>1</v>
      </c>
      <c r="C44" s="184"/>
      <c r="D44" s="184"/>
      <c r="E44" s="184">
        <f>SUM(C44:D44)</f>
        <v>0</v>
      </c>
      <c r="F44" s="184"/>
      <c r="G44" s="184"/>
      <c r="H44" s="184">
        <f>SUM(F44:G44)</f>
        <v>0</v>
      </c>
      <c r="I44" s="184"/>
      <c r="J44" s="184"/>
      <c r="K44" s="184">
        <f>SUM(I44:J44)</f>
        <v>0</v>
      </c>
      <c r="L44" s="17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</row>
    <row r="45" spans="1:46" ht="15.75" customHeight="1" x14ac:dyDescent="0.25">
      <c r="A45" s="183"/>
      <c r="B45" s="185">
        <v>2</v>
      </c>
      <c r="C45" s="184"/>
      <c r="D45" s="184"/>
      <c r="E45" s="184">
        <f>SUM(C45:D45)</f>
        <v>0</v>
      </c>
      <c r="F45" s="184"/>
      <c r="G45" s="184"/>
      <c r="H45" s="184">
        <f>SUM(F45:G45)</f>
        <v>0</v>
      </c>
      <c r="I45" s="184"/>
      <c r="J45" s="184"/>
      <c r="K45" s="184">
        <f>SUM(I45:J45)</f>
        <v>0</v>
      </c>
      <c r="L45" s="17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</row>
    <row r="46" spans="1:46" ht="15.75" customHeight="1" x14ac:dyDescent="0.25">
      <c r="A46" s="183">
        <v>4</v>
      </c>
      <c r="B46" s="173" t="s">
        <v>472</v>
      </c>
      <c r="C46" s="184"/>
      <c r="D46" s="184"/>
      <c r="E46" s="184"/>
      <c r="F46" s="184"/>
      <c r="G46" s="184"/>
      <c r="H46" s="184"/>
      <c r="I46" s="184"/>
      <c r="J46" s="184"/>
      <c r="K46" s="184"/>
      <c r="L46" s="17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  <c r="AL46" s="103"/>
      <c r="AM46" s="103"/>
      <c r="AN46" s="103"/>
      <c r="AO46" s="103"/>
      <c r="AP46" s="103"/>
      <c r="AQ46" s="103"/>
      <c r="AR46" s="103"/>
      <c r="AS46" s="103"/>
      <c r="AT46" s="103"/>
    </row>
    <row r="47" spans="1:46" ht="12" customHeight="1" x14ac:dyDescent="0.25">
      <c r="A47" s="183"/>
      <c r="B47" s="185">
        <v>1</v>
      </c>
      <c r="C47" s="184"/>
      <c r="D47" s="184"/>
      <c r="E47" s="184">
        <f>SUM(C47:D47)</f>
        <v>0</v>
      </c>
      <c r="F47" s="184"/>
      <c r="G47" s="184"/>
      <c r="H47" s="184">
        <f>SUM(F47:G47)</f>
        <v>0</v>
      </c>
      <c r="I47" s="184"/>
      <c r="J47" s="184"/>
      <c r="K47" s="184">
        <f>SUM(I47:J47)</f>
        <v>0</v>
      </c>
      <c r="L47" s="17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</row>
    <row r="48" spans="1:46" ht="12" customHeight="1" x14ac:dyDescent="0.25">
      <c r="A48" s="183"/>
      <c r="B48" s="185">
        <v>2</v>
      </c>
      <c r="C48" s="184"/>
      <c r="D48" s="184"/>
      <c r="E48" s="184">
        <f>SUM(C48:D48)</f>
        <v>0</v>
      </c>
      <c r="F48" s="184"/>
      <c r="G48" s="184"/>
      <c r="H48" s="184">
        <f>SUM(F48:G48)</f>
        <v>0</v>
      </c>
      <c r="I48" s="184"/>
      <c r="J48" s="184"/>
      <c r="K48" s="184">
        <f>SUM(I48:J48)</f>
        <v>0</v>
      </c>
      <c r="L48" s="17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</row>
    <row r="49" spans="1:46" ht="12" customHeight="1" x14ac:dyDescent="0.25">
      <c r="A49" s="191" t="s">
        <v>473</v>
      </c>
      <c r="B49" s="191"/>
      <c r="C49" s="192">
        <f t="shared" ref="C49:K49" si="2">SUM(C37:C48)</f>
        <v>0</v>
      </c>
      <c r="D49" s="192">
        <f t="shared" si="2"/>
        <v>0</v>
      </c>
      <c r="E49" s="192">
        <f t="shared" si="2"/>
        <v>0</v>
      </c>
      <c r="F49" s="192">
        <f t="shared" si="2"/>
        <v>0</v>
      </c>
      <c r="G49" s="192">
        <f t="shared" si="2"/>
        <v>0</v>
      </c>
      <c r="H49" s="192">
        <f t="shared" si="2"/>
        <v>0</v>
      </c>
      <c r="I49" s="192">
        <f t="shared" si="2"/>
        <v>0</v>
      </c>
      <c r="J49" s="192">
        <f t="shared" si="2"/>
        <v>0</v>
      </c>
      <c r="K49" s="192">
        <f t="shared" si="2"/>
        <v>0</v>
      </c>
      <c r="L49" s="17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</row>
    <row r="50" spans="1:46" ht="12" customHeight="1" x14ac:dyDescent="0.25">
      <c r="A50" s="650" t="s">
        <v>1347</v>
      </c>
      <c r="B50" s="121"/>
      <c r="C50" s="121"/>
      <c r="D50" s="121"/>
      <c r="E50" s="103"/>
      <c r="F50" s="103"/>
      <c r="G50" s="103"/>
      <c r="H50" s="103"/>
      <c r="I50" s="103"/>
      <c r="J50" s="103"/>
      <c r="K50" s="103"/>
      <c r="L50" s="17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</row>
    <row r="51" spans="1:46" ht="15.75" customHeight="1" x14ac:dyDescent="0.25">
      <c r="A51" s="121" t="s">
        <v>475</v>
      </c>
      <c r="B51" s="121"/>
      <c r="C51" s="121"/>
      <c r="D51" s="121"/>
      <c r="E51" s="103"/>
      <c r="F51" s="103"/>
      <c r="G51" s="103"/>
      <c r="H51" s="103"/>
      <c r="I51" s="103"/>
      <c r="J51" s="103"/>
      <c r="K51" s="103"/>
      <c r="L51" s="17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</row>
    <row r="52" spans="1:46" ht="12" customHeight="1" x14ac:dyDescent="0.25">
      <c r="E52" s="103"/>
      <c r="F52" s="103"/>
      <c r="G52" s="103"/>
      <c r="H52" s="103"/>
      <c r="I52" s="103"/>
      <c r="J52" s="103"/>
      <c r="K52" s="103"/>
      <c r="L52" s="17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</row>
    <row r="53" spans="1:46" ht="12" customHeight="1" x14ac:dyDescent="0.25">
      <c r="A53" s="121"/>
      <c r="B53" s="121"/>
      <c r="C53" s="121"/>
      <c r="D53" s="121"/>
      <c r="E53" s="103"/>
      <c r="F53" s="103"/>
      <c r="G53" s="103"/>
      <c r="H53" s="103"/>
      <c r="I53" s="103"/>
      <c r="J53" s="103"/>
      <c r="K53" s="103"/>
      <c r="L53" s="17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  <c r="AL53" s="103"/>
      <c r="AM53" s="103"/>
      <c r="AN53" s="103"/>
      <c r="AO53" s="103"/>
      <c r="AP53" s="103"/>
      <c r="AQ53" s="103"/>
      <c r="AR53" s="103"/>
      <c r="AS53" s="103"/>
      <c r="AT53" s="103"/>
    </row>
    <row r="54" spans="1:46" ht="12" customHeight="1" x14ac:dyDescent="0.25">
      <c r="A54" s="121"/>
      <c r="B54" s="121"/>
      <c r="C54" s="121"/>
      <c r="D54" s="121"/>
      <c r="E54" s="103"/>
      <c r="F54" s="103"/>
      <c r="G54" s="103"/>
      <c r="H54" s="103"/>
      <c r="I54" s="103"/>
      <c r="J54" s="103"/>
      <c r="K54" s="103"/>
      <c r="L54" s="17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</row>
    <row r="55" spans="1:46" ht="12" customHeight="1" x14ac:dyDescent="0.25">
      <c r="A55" s="121"/>
      <c r="B55" s="121"/>
      <c r="C55" s="121"/>
      <c r="D55" s="121"/>
      <c r="E55" s="103"/>
      <c r="F55" s="103"/>
      <c r="G55" s="103"/>
      <c r="H55" s="103"/>
      <c r="I55" s="103"/>
      <c r="J55" s="103"/>
      <c r="K55" s="103"/>
      <c r="L55" s="17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  <c r="AL55" s="103"/>
      <c r="AM55" s="103"/>
      <c r="AN55" s="103"/>
      <c r="AO55" s="103"/>
      <c r="AP55" s="103"/>
      <c r="AQ55" s="103"/>
      <c r="AR55" s="103"/>
      <c r="AS55" s="103"/>
      <c r="AT55" s="103"/>
    </row>
    <row r="56" spans="1:4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7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</row>
    <row r="57" spans="1:46" ht="12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7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  <c r="AL57" s="103"/>
      <c r="AM57" s="103"/>
      <c r="AN57" s="103"/>
      <c r="AO57" s="103"/>
      <c r="AP57" s="103"/>
      <c r="AQ57" s="103"/>
      <c r="AR57" s="103"/>
      <c r="AS57" s="103"/>
      <c r="AT57" s="103"/>
    </row>
    <row r="58" spans="1:46" ht="12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7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</row>
    <row r="59" spans="1:46" ht="12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7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</row>
    <row r="60" spans="1:46" ht="12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7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</row>
    <row r="61" spans="1:4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7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</row>
    <row r="62" spans="1:46" ht="12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7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  <c r="AL62" s="103"/>
      <c r="AM62" s="103"/>
      <c r="AN62" s="103"/>
      <c r="AO62" s="103"/>
      <c r="AP62" s="103"/>
      <c r="AQ62" s="103"/>
      <c r="AR62" s="103"/>
      <c r="AS62" s="103"/>
      <c r="AT62" s="103"/>
    </row>
    <row r="63" spans="1:46" ht="12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7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</row>
    <row r="64" spans="1:46" ht="12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7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</row>
    <row r="65" spans="1:46" ht="12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7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</row>
    <row r="66" spans="1:46" ht="12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7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</row>
    <row r="67" spans="1:4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7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</row>
    <row r="68" spans="1:4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7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</row>
    <row r="69" spans="1:4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</row>
    <row r="70" spans="1:4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</row>
    <row r="71" spans="1:4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</row>
    <row r="72" spans="1:4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</row>
    <row r="73" spans="1:4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</row>
    <row r="74" spans="1:4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</row>
    <row r="75" spans="1:4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</row>
    <row r="76" spans="1:4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</row>
    <row r="77" spans="1:4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</row>
    <row r="78" spans="1:4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</row>
    <row r="79" spans="1:4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</row>
    <row r="80" spans="1:4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</row>
    <row r="81" spans="1:4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</row>
    <row r="82" spans="1:4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</row>
    <row r="83" spans="1:4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</row>
    <row r="84" spans="1:4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</row>
    <row r="85" spans="1:4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</row>
    <row r="86" spans="1:4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</row>
    <row r="87" spans="1:4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</row>
    <row r="88" spans="1:4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</row>
    <row r="89" spans="1:4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</row>
    <row r="90" spans="1:4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</row>
    <row r="91" spans="1:4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</row>
    <row r="92" spans="1:4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</row>
    <row r="93" spans="1:4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</row>
    <row r="94" spans="1:4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</row>
    <row r="95" spans="1:4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</row>
    <row r="96" spans="1:4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</row>
    <row r="97" spans="1:4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</row>
    <row r="98" spans="1:4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  <c r="AL98" s="103"/>
      <c r="AM98" s="103"/>
      <c r="AN98" s="103"/>
      <c r="AO98" s="103"/>
      <c r="AP98" s="103"/>
      <c r="AQ98" s="103"/>
      <c r="AR98" s="103"/>
      <c r="AS98" s="103"/>
      <c r="AT98" s="103"/>
    </row>
    <row r="99" spans="1:4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  <c r="AL99" s="103"/>
      <c r="AM99" s="103"/>
      <c r="AN99" s="103"/>
      <c r="AO99" s="103"/>
      <c r="AP99" s="103"/>
      <c r="AQ99" s="103"/>
      <c r="AR99" s="103"/>
      <c r="AS99" s="103"/>
      <c r="AT99" s="103"/>
    </row>
    <row r="100" spans="1:4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</row>
    <row r="101" spans="1:4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  <c r="AL101" s="103"/>
      <c r="AM101" s="103"/>
      <c r="AN101" s="103"/>
      <c r="AO101" s="103"/>
      <c r="AP101" s="103"/>
      <c r="AQ101" s="103"/>
      <c r="AR101" s="103"/>
      <c r="AS101" s="103"/>
      <c r="AT101" s="103"/>
    </row>
    <row r="102" spans="1:4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  <c r="AL102" s="103"/>
      <c r="AM102" s="103"/>
      <c r="AN102" s="103"/>
      <c r="AO102" s="103"/>
      <c r="AP102" s="103"/>
      <c r="AQ102" s="103"/>
      <c r="AR102" s="103"/>
      <c r="AS102" s="103"/>
      <c r="AT102" s="103"/>
    </row>
    <row r="103" spans="1:4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  <c r="AL103" s="103"/>
      <c r="AM103" s="103"/>
      <c r="AN103" s="103"/>
      <c r="AO103" s="103"/>
      <c r="AP103" s="103"/>
      <c r="AQ103" s="103"/>
      <c r="AR103" s="103"/>
      <c r="AS103" s="103"/>
      <c r="AT103" s="103"/>
    </row>
    <row r="104" spans="1:4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  <c r="AL104" s="103"/>
      <c r="AM104" s="103"/>
      <c r="AN104" s="103"/>
      <c r="AO104" s="103"/>
      <c r="AP104" s="103"/>
      <c r="AQ104" s="103"/>
      <c r="AR104" s="103"/>
      <c r="AS104" s="103"/>
      <c r="AT104" s="103"/>
    </row>
    <row r="105" spans="1:4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  <c r="AL105" s="103"/>
      <c r="AM105" s="103"/>
      <c r="AN105" s="103"/>
      <c r="AO105" s="103"/>
      <c r="AP105" s="103"/>
      <c r="AQ105" s="103"/>
      <c r="AR105" s="103"/>
      <c r="AS105" s="103"/>
      <c r="AT105" s="103"/>
    </row>
    <row r="106" spans="1:4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</row>
    <row r="107" spans="1:4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  <c r="AL107" s="103"/>
      <c r="AM107" s="103"/>
      <c r="AN107" s="103"/>
      <c r="AO107" s="103"/>
      <c r="AP107" s="103"/>
      <c r="AQ107" s="103"/>
      <c r="AR107" s="103"/>
      <c r="AS107" s="103"/>
      <c r="AT107" s="103"/>
    </row>
    <row r="108" spans="1:4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  <c r="AL108" s="103"/>
      <c r="AM108" s="103"/>
      <c r="AN108" s="103"/>
      <c r="AO108" s="103"/>
      <c r="AP108" s="103"/>
      <c r="AQ108" s="103"/>
      <c r="AR108" s="103"/>
      <c r="AS108" s="103"/>
      <c r="AT108" s="103"/>
    </row>
    <row r="109" spans="1:4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  <c r="AL109" s="103"/>
      <c r="AM109" s="103"/>
      <c r="AN109" s="103"/>
      <c r="AO109" s="103"/>
      <c r="AP109" s="103"/>
      <c r="AQ109" s="103"/>
      <c r="AR109" s="103"/>
      <c r="AS109" s="103"/>
      <c r="AT109" s="103"/>
    </row>
    <row r="110" spans="1:4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  <c r="AL110" s="103"/>
      <c r="AM110" s="103"/>
      <c r="AN110" s="103"/>
      <c r="AO110" s="103"/>
      <c r="AP110" s="103"/>
      <c r="AQ110" s="103"/>
      <c r="AR110" s="103"/>
      <c r="AS110" s="103"/>
      <c r="AT110" s="103"/>
    </row>
    <row r="111" spans="1:4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</row>
    <row r="112" spans="1:4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</row>
    <row r="113" spans="1:4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</row>
    <row r="114" spans="1:4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</row>
    <row r="115" spans="1:4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  <c r="AL115" s="103"/>
      <c r="AM115" s="103"/>
      <c r="AN115" s="103"/>
      <c r="AO115" s="103"/>
      <c r="AP115" s="103"/>
      <c r="AQ115" s="103"/>
      <c r="AR115" s="103"/>
      <c r="AS115" s="103"/>
      <c r="AT115" s="103"/>
    </row>
    <row r="116" spans="1:4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  <c r="AL116" s="103"/>
      <c r="AM116" s="103"/>
      <c r="AN116" s="103"/>
      <c r="AO116" s="103"/>
      <c r="AP116" s="103"/>
      <c r="AQ116" s="103"/>
      <c r="AR116" s="103"/>
      <c r="AS116" s="103"/>
      <c r="AT116" s="103"/>
    </row>
    <row r="117" spans="1:4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</row>
    <row r="118" spans="1:4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  <c r="AL118" s="103"/>
      <c r="AM118" s="103"/>
      <c r="AN118" s="103"/>
      <c r="AO118" s="103"/>
      <c r="AP118" s="103"/>
      <c r="AQ118" s="103"/>
      <c r="AR118" s="103"/>
      <c r="AS118" s="103"/>
      <c r="AT118" s="103"/>
    </row>
    <row r="119" spans="1:4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  <c r="AL119" s="103"/>
      <c r="AM119" s="103"/>
      <c r="AN119" s="103"/>
      <c r="AO119" s="103"/>
      <c r="AP119" s="103"/>
      <c r="AQ119" s="103"/>
      <c r="AR119" s="103"/>
      <c r="AS119" s="103"/>
      <c r="AT119" s="103"/>
    </row>
    <row r="120" spans="1:4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  <c r="AL120" s="103"/>
      <c r="AM120" s="103"/>
      <c r="AN120" s="103"/>
      <c r="AO120" s="103"/>
      <c r="AP120" s="103"/>
      <c r="AQ120" s="103"/>
      <c r="AR120" s="103"/>
      <c r="AS120" s="103"/>
      <c r="AT120" s="103"/>
    </row>
    <row r="121" spans="1:4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1:4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1:4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1:4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1:4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1:4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1:4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1:4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1:4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1:4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1:4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1:4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1:4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1:4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1:4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1:4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1:4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1:4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1:4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1:4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1:4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1:4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1:4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1:4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1:4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1:4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1:4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1:4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1:4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1:4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1:4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1:4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1:4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1:4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1:4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1:4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1:4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1:4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1:4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1:4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1:4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1:4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1:4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1:4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1:4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1:4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1:4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1:4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1:4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1:4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1:4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1:4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1:4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1:4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1:4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1:4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1:4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1:4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1:4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1:4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1:4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1:4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1:4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1:4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1:4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1:4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1:4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1:4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1:4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1:4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1:4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1:4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1:4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1:4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1:4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1:4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1:4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1:4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1:4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1:4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1:4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1:4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1:4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1:4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1:4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1:4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1:4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1:4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1:4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1:4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1:4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1:4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1:4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1:4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1:4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1:4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1:4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1:4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1:4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1:4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1:4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1:4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1:4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1:4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1:4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1:4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1:4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1:4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1:4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1:4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1:46" ht="15.75" customHeight="1" x14ac:dyDescent="0.25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1:46" ht="15.75" customHeight="1" x14ac:dyDescent="0.25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1:46" ht="15.75" customHeight="1" x14ac:dyDescent="0.25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1:46" ht="15.75" customHeight="1" x14ac:dyDescent="0.25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1:46" ht="15.75" customHeight="1" x14ac:dyDescent="0.25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1:46" ht="15.75" customHeight="1" x14ac:dyDescent="0.25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1:46" ht="15.75" customHeight="1" x14ac:dyDescent="0.25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  <row r="238" spans="1:46" ht="15.75" customHeight="1" x14ac:dyDescent="0.25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103"/>
      <c r="AJ238" s="103"/>
      <c r="AK238" s="103"/>
      <c r="AL238" s="103"/>
      <c r="AM238" s="103"/>
      <c r="AN238" s="103"/>
      <c r="AO238" s="103"/>
      <c r="AP238" s="103"/>
      <c r="AQ238" s="103"/>
      <c r="AR238" s="103"/>
      <c r="AS238" s="103"/>
      <c r="AT238" s="103"/>
    </row>
    <row r="239" spans="1:46" ht="15.75" customHeight="1" x14ac:dyDescent="0.25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103"/>
      <c r="AJ239" s="103"/>
      <c r="AK239" s="103"/>
      <c r="AL239" s="103"/>
      <c r="AM239" s="103"/>
      <c r="AN239" s="103"/>
      <c r="AO239" s="103"/>
      <c r="AP239" s="103"/>
      <c r="AQ239" s="103"/>
      <c r="AR239" s="103"/>
      <c r="AS239" s="103"/>
      <c r="AT239" s="103"/>
    </row>
    <row r="240" spans="1:46" ht="15.75" customHeight="1" x14ac:dyDescent="0.25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103"/>
      <c r="AJ240" s="103"/>
      <c r="AK240" s="103"/>
      <c r="AL240" s="103"/>
      <c r="AM240" s="103"/>
      <c r="AN240" s="103"/>
      <c r="AO240" s="103"/>
      <c r="AP240" s="103"/>
      <c r="AQ240" s="103"/>
      <c r="AR240" s="103"/>
      <c r="AS240" s="103"/>
      <c r="AT240" s="103"/>
    </row>
    <row r="241" spans="1:46" ht="15.75" customHeight="1" x14ac:dyDescent="0.25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103"/>
      <c r="AJ241" s="103"/>
      <c r="AK241" s="103"/>
      <c r="AL241" s="103"/>
      <c r="AM241" s="103"/>
      <c r="AN241" s="103"/>
      <c r="AO241" s="103"/>
      <c r="AP241" s="103"/>
      <c r="AQ241" s="103"/>
      <c r="AR241" s="103"/>
      <c r="AS241" s="103"/>
      <c r="AT241" s="103"/>
    </row>
    <row r="242" spans="1:46" ht="15.75" customHeight="1" x14ac:dyDescent="0.25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103"/>
      <c r="AJ242" s="103"/>
      <c r="AK242" s="103"/>
      <c r="AL242" s="103"/>
      <c r="AM242" s="103"/>
      <c r="AN242" s="103"/>
      <c r="AO242" s="103"/>
      <c r="AP242" s="103"/>
      <c r="AQ242" s="103"/>
      <c r="AR242" s="103"/>
      <c r="AS242" s="103"/>
      <c r="AT242" s="103"/>
    </row>
    <row r="243" spans="1:46" ht="15.75" customHeight="1" x14ac:dyDescent="0.25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103"/>
      <c r="AJ243" s="103"/>
      <c r="AK243" s="103"/>
      <c r="AL243" s="103"/>
      <c r="AM243" s="103"/>
      <c r="AN243" s="103"/>
      <c r="AO243" s="103"/>
      <c r="AP243" s="103"/>
      <c r="AQ243" s="103"/>
      <c r="AR243" s="103"/>
      <c r="AS243" s="103"/>
      <c r="AT243" s="103"/>
    </row>
    <row r="244" spans="1:46" ht="15.75" customHeight="1" x14ac:dyDescent="0.25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103"/>
      <c r="AJ244" s="103"/>
      <c r="AK244" s="103"/>
      <c r="AL244" s="103"/>
      <c r="AM244" s="103"/>
      <c r="AN244" s="103"/>
      <c r="AO244" s="103"/>
      <c r="AP244" s="103"/>
      <c r="AQ244" s="103"/>
      <c r="AR244" s="103"/>
      <c r="AS244" s="103"/>
      <c r="AT244" s="103"/>
    </row>
    <row r="245" spans="1:46" ht="15.75" customHeight="1" x14ac:dyDescent="0.25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103"/>
      <c r="AJ245" s="103"/>
      <c r="AK245" s="103"/>
      <c r="AL245" s="103"/>
      <c r="AM245" s="103"/>
      <c r="AN245" s="103"/>
      <c r="AO245" s="103"/>
      <c r="AP245" s="103"/>
      <c r="AQ245" s="103"/>
      <c r="AR245" s="103"/>
      <c r="AS245" s="103"/>
      <c r="AT245" s="103"/>
    </row>
    <row r="246" spans="1:46" ht="15.75" customHeight="1" x14ac:dyDescent="0.25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103"/>
      <c r="AJ246" s="103"/>
      <c r="AK246" s="103"/>
      <c r="AL246" s="103"/>
      <c r="AM246" s="103"/>
      <c r="AN246" s="103"/>
      <c r="AO246" s="103"/>
      <c r="AP246" s="103"/>
      <c r="AQ246" s="103"/>
      <c r="AR246" s="103"/>
      <c r="AS246" s="103"/>
      <c r="AT246" s="103"/>
    </row>
    <row r="247" spans="1:46" ht="15.75" customHeight="1" x14ac:dyDescent="0.25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103"/>
      <c r="AJ247" s="103"/>
      <c r="AK247" s="103"/>
      <c r="AL247" s="103"/>
      <c r="AM247" s="103"/>
      <c r="AN247" s="103"/>
      <c r="AO247" s="103"/>
      <c r="AP247" s="103"/>
      <c r="AQ247" s="103"/>
      <c r="AR247" s="103"/>
      <c r="AS247" s="103"/>
      <c r="AT247" s="103"/>
    </row>
    <row r="248" spans="1:46" ht="15.75" customHeight="1" x14ac:dyDescent="0.25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103"/>
      <c r="AJ248" s="103"/>
      <c r="AK248" s="103"/>
      <c r="AL248" s="103"/>
      <c r="AM248" s="103"/>
      <c r="AN248" s="103"/>
      <c r="AO248" s="103"/>
      <c r="AP248" s="103"/>
      <c r="AQ248" s="103"/>
      <c r="AR248" s="103"/>
      <c r="AS248" s="103"/>
      <c r="AT248" s="103"/>
    </row>
    <row r="249" spans="1:46" ht="15.75" customHeight="1" x14ac:dyDescent="0.25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103"/>
      <c r="AJ249" s="103"/>
      <c r="AK249" s="103"/>
      <c r="AL249" s="103"/>
      <c r="AM249" s="103"/>
      <c r="AN249" s="103"/>
      <c r="AO249" s="103"/>
      <c r="AP249" s="103"/>
      <c r="AQ249" s="103"/>
      <c r="AR249" s="103"/>
      <c r="AS249" s="103"/>
      <c r="AT249" s="103"/>
    </row>
    <row r="250" spans="1:46" ht="15.75" customHeight="1" x14ac:dyDescent="0.25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103"/>
      <c r="AJ250" s="103"/>
      <c r="AK250" s="103"/>
      <c r="AL250" s="103"/>
      <c r="AM250" s="103"/>
      <c r="AN250" s="103"/>
      <c r="AO250" s="103"/>
      <c r="AP250" s="103"/>
      <c r="AQ250" s="103"/>
      <c r="AR250" s="103"/>
      <c r="AS250" s="103"/>
      <c r="AT250" s="103"/>
    </row>
    <row r="251" spans="1:46" ht="15.75" customHeight="1" x14ac:dyDescent="0.25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103"/>
      <c r="AJ251" s="103"/>
      <c r="AK251" s="103"/>
      <c r="AL251" s="103"/>
      <c r="AM251" s="103"/>
      <c r="AN251" s="103"/>
      <c r="AO251" s="103"/>
      <c r="AP251" s="103"/>
      <c r="AQ251" s="103"/>
      <c r="AR251" s="103"/>
      <c r="AS251" s="103"/>
      <c r="AT251" s="103"/>
    </row>
    <row r="252" spans="1:46" ht="15.75" customHeight="1" x14ac:dyDescent="0.25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103"/>
      <c r="AJ252" s="103"/>
      <c r="AK252" s="103"/>
      <c r="AL252" s="103"/>
      <c r="AM252" s="103"/>
      <c r="AN252" s="103"/>
      <c r="AO252" s="103"/>
      <c r="AP252" s="103"/>
      <c r="AQ252" s="103"/>
      <c r="AR252" s="103"/>
      <c r="AS252" s="103"/>
      <c r="AT252" s="103"/>
    </row>
    <row r="253" spans="1:46" ht="15.75" customHeight="1" x14ac:dyDescent="0.25"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103"/>
      <c r="AJ253" s="103"/>
      <c r="AK253" s="103"/>
      <c r="AL253" s="103"/>
      <c r="AM253" s="103"/>
      <c r="AN253" s="103"/>
      <c r="AO253" s="103"/>
      <c r="AP253" s="103"/>
      <c r="AQ253" s="103"/>
      <c r="AR253" s="103"/>
      <c r="AS253" s="103"/>
      <c r="AT253" s="103"/>
    </row>
    <row r="254" spans="1:46" ht="15.75" customHeight="1" x14ac:dyDescent="0.25"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103"/>
      <c r="AJ254" s="103"/>
      <c r="AK254" s="103"/>
      <c r="AL254" s="103"/>
      <c r="AM254" s="103"/>
      <c r="AN254" s="103"/>
      <c r="AO254" s="103"/>
      <c r="AP254" s="103"/>
      <c r="AQ254" s="103"/>
      <c r="AR254" s="103"/>
      <c r="AS254" s="103"/>
      <c r="AT254" s="103"/>
    </row>
    <row r="255" spans="1:46" ht="15.75" customHeight="1" x14ac:dyDescent="0.25"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103"/>
      <c r="AJ255" s="103"/>
      <c r="AK255" s="103"/>
      <c r="AL255" s="103"/>
      <c r="AM255" s="103"/>
      <c r="AN255" s="103"/>
      <c r="AO255" s="103"/>
      <c r="AP255" s="103"/>
      <c r="AQ255" s="103"/>
      <c r="AR255" s="103"/>
      <c r="AS255" s="103"/>
      <c r="AT255" s="103"/>
    </row>
    <row r="256" spans="1:46" ht="15.75" customHeight="1" x14ac:dyDescent="0.25"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103"/>
      <c r="AJ256" s="103"/>
      <c r="AK256" s="103"/>
      <c r="AL256" s="103"/>
      <c r="AM256" s="103"/>
      <c r="AN256" s="103"/>
      <c r="AO256" s="103"/>
      <c r="AP256" s="103"/>
      <c r="AQ256" s="103"/>
      <c r="AR256" s="103"/>
      <c r="AS256" s="103"/>
      <c r="AT256" s="103"/>
    </row>
    <row r="257" spans="12:46" ht="15.75" customHeight="1" x14ac:dyDescent="0.25"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103"/>
      <c r="AJ257" s="103"/>
      <c r="AK257" s="103"/>
      <c r="AL257" s="103"/>
      <c r="AM257" s="103"/>
      <c r="AN257" s="103"/>
      <c r="AO257" s="103"/>
      <c r="AP257" s="103"/>
      <c r="AQ257" s="103"/>
      <c r="AR257" s="103"/>
      <c r="AS257" s="103"/>
      <c r="AT257" s="103"/>
    </row>
    <row r="258" spans="12:46" ht="15.75" customHeight="1" x14ac:dyDescent="0.25"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103"/>
      <c r="AJ258" s="103"/>
      <c r="AK258" s="103"/>
      <c r="AL258" s="103"/>
      <c r="AM258" s="103"/>
      <c r="AN258" s="103"/>
      <c r="AO258" s="103"/>
      <c r="AP258" s="103"/>
      <c r="AQ258" s="103"/>
      <c r="AR258" s="103"/>
      <c r="AS258" s="103"/>
      <c r="AT258" s="103"/>
    </row>
    <row r="259" spans="12:46" ht="15.75" customHeight="1" x14ac:dyDescent="0.25"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103"/>
      <c r="AJ259" s="103"/>
      <c r="AK259" s="103"/>
      <c r="AL259" s="103"/>
      <c r="AM259" s="103"/>
      <c r="AN259" s="103"/>
      <c r="AO259" s="103"/>
      <c r="AP259" s="103"/>
      <c r="AQ259" s="103"/>
      <c r="AR259" s="103"/>
      <c r="AS259" s="103"/>
      <c r="AT259" s="103"/>
    </row>
    <row r="260" spans="12:46" ht="15.75" customHeight="1" x14ac:dyDescent="0.25"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103"/>
      <c r="AJ260" s="103"/>
      <c r="AK260" s="103"/>
      <c r="AL260" s="103"/>
      <c r="AM260" s="103"/>
      <c r="AN260" s="103"/>
      <c r="AO260" s="103"/>
      <c r="AP260" s="103"/>
      <c r="AQ260" s="103"/>
      <c r="AR260" s="103"/>
      <c r="AS260" s="103"/>
      <c r="AT260" s="103"/>
    </row>
    <row r="261" spans="12:46" ht="15.75" customHeight="1" x14ac:dyDescent="0.25"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103"/>
      <c r="AJ261" s="103"/>
      <c r="AK261" s="103"/>
      <c r="AL261" s="103"/>
      <c r="AM261" s="103"/>
      <c r="AN261" s="103"/>
      <c r="AO261" s="103"/>
      <c r="AP261" s="103"/>
      <c r="AQ261" s="103"/>
      <c r="AR261" s="103"/>
      <c r="AS261" s="103"/>
      <c r="AT261" s="103"/>
    </row>
    <row r="262" spans="12:46" ht="15.75" customHeight="1" x14ac:dyDescent="0.25"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103"/>
      <c r="AJ262" s="103"/>
      <c r="AK262" s="103"/>
      <c r="AL262" s="103"/>
      <c r="AM262" s="103"/>
      <c r="AN262" s="103"/>
      <c r="AO262" s="103"/>
      <c r="AP262" s="103"/>
      <c r="AQ262" s="103"/>
      <c r="AR262" s="103"/>
      <c r="AS262" s="103"/>
      <c r="AT262" s="103"/>
    </row>
    <row r="263" spans="12:46" ht="15.75" customHeight="1" x14ac:dyDescent="0.25"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103"/>
      <c r="AJ263" s="103"/>
      <c r="AK263" s="103"/>
      <c r="AL263" s="103"/>
      <c r="AM263" s="103"/>
      <c r="AN263" s="103"/>
      <c r="AO263" s="103"/>
      <c r="AP263" s="103"/>
      <c r="AQ263" s="103"/>
      <c r="AR263" s="103"/>
      <c r="AS263" s="103"/>
      <c r="AT263" s="103"/>
    </row>
    <row r="264" spans="12:46" ht="15.75" customHeight="1" x14ac:dyDescent="0.25"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103"/>
      <c r="AJ264" s="103"/>
      <c r="AK264" s="103"/>
      <c r="AL264" s="103"/>
      <c r="AM264" s="103"/>
      <c r="AN264" s="103"/>
      <c r="AO264" s="103"/>
      <c r="AP264" s="103"/>
      <c r="AQ264" s="103"/>
      <c r="AR264" s="103"/>
      <c r="AS264" s="103"/>
      <c r="AT264" s="103"/>
    </row>
    <row r="265" spans="12:46" ht="15.75" customHeight="1" x14ac:dyDescent="0.25"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103"/>
      <c r="AJ265" s="103"/>
      <c r="AK265" s="103"/>
      <c r="AL265" s="103"/>
      <c r="AM265" s="103"/>
      <c r="AN265" s="103"/>
      <c r="AO265" s="103"/>
      <c r="AP265" s="103"/>
      <c r="AQ265" s="103"/>
      <c r="AR265" s="103"/>
      <c r="AS265" s="103"/>
      <c r="AT265" s="103"/>
    </row>
    <row r="266" spans="12:46" ht="15.75" customHeight="1" x14ac:dyDescent="0.25"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103"/>
      <c r="AJ266" s="103"/>
      <c r="AK266" s="103"/>
      <c r="AL266" s="103"/>
      <c r="AM266" s="103"/>
      <c r="AN266" s="103"/>
      <c r="AO266" s="103"/>
      <c r="AP266" s="103"/>
      <c r="AQ266" s="103"/>
      <c r="AR266" s="103"/>
      <c r="AS266" s="103"/>
      <c r="AT266" s="103"/>
    </row>
    <row r="267" spans="12:46" ht="15.75" customHeight="1" x14ac:dyDescent="0.25"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103"/>
      <c r="AJ267" s="103"/>
      <c r="AK267" s="103"/>
      <c r="AL267" s="103"/>
      <c r="AM267" s="103"/>
      <c r="AN267" s="103"/>
      <c r="AO267" s="103"/>
      <c r="AP267" s="103"/>
      <c r="AQ267" s="103"/>
      <c r="AR267" s="103"/>
      <c r="AS267" s="103"/>
      <c r="AT267" s="103"/>
    </row>
    <row r="268" spans="12:46" ht="15.75" customHeight="1" x14ac:dyDescent="0.25"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103"/>
      <c r="AJ268" s="103"/>
      <c r="AK268" s="103"/>
      <c r="AL268" s="103"/>
      <c r="AM268" s="103"/>
      <c r="AN268" s="103"/>
      <c r="AO268" s="103"/>
      <c r="AP268" s="103"/>
      <c r="AQ268" s="103"/>
      <c r="AR268" s="103"/>
      <c r="AS268" s="103"/>
      <c r="AT268" s="103"/>
    </row>
    <row r="269" spans="12:46" ht="15.75" customHeight="1" x14ac:dyDescent="0.25"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103"/>
      <c r="AJ269" s="103"/>
      <c r="AK269" s="103"/>
      <c r="AL269" s="103"/>
      <c r="AM269" s="103"/>
      <c r="AN269" s="103"/>
      <c r="AO269" s="103"/>
      <c r="AP269" s="103"/>
      <c r="AQ269" s="103"/>
      <c r="AR269" s="103"/>
      <c r="AS269" s="103"/>
      <c r="AT269" s="103"/>
    </row>
    <row r="270" spans="12:46" ht="15.75" customHeight="1" x14ac:dyDescent="0.25"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103"/>
      <c r="AJ270" s="103"/>
      <c r="AK270" s="103"/>
      <c r="AL270" s="103"/>
      <c r="AM270" s="103"/>
      <c r="AN270" s="103"/>
      <c r="AO270" s="103"/>
      <c r="AP270" s="103"/>
      <c r="AQ270" s="103"/>
      <c r="AR270" s="103"/>
      <c r="AS270" s="103"/>
      <c r="AT270" s="103"/>
    </row>
    <row r="271" spans="12:46" ht="15.75" customHeight="1" x14ac:dyDescent="0.25"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103"/>
      <c r="AJ271" s="103"/>
      <c r="AK271" s="103"/>
      <c r="AL271" s="103"/>
      <c r="AM271" s="103"/>
      <c r="AN271" s="103"/>
      <c r="AO271" s="103"/>
      <c r="AP271" s="103"/>
      <c r="AQ271" s="103"/>
      <c r="AR271" s="103"/>
      <c r="AS271" s="103"/>
      <c r="AT271" s="103"/>
    </row>
    <row r="272" spans="12:46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</sheetData>
  <mergeCells count="10">
    <mergeCell ref="I12:K13"/>
    <mergeCell ref="A3:K3"/>
    <mergeCell ref="Z5:AT5"/>
    <mergeCell ref="A7:A9"/>
    <mergeCell ref="B7:B9"/>
    <mergeCell ref="C7:H7"/>
    <mergeCell ref="I7:K7"/>
    <mergeCell ref="C8:E8"/>
    <mergeCell ref="F8:H8"/>
    <mergeCell ref="I8:K8"/>
  </mergeCells>
  <conditionalFormatting sqref="L38:AT40 A30:K32">
    <cfRule type="expression" dxfId="2" priority="2">
      <formula>LEN(TRIM(A30))&gt;0</formula>
    </cfRule>
  </conditionalFormatting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topLeftCell="A5" zoomScaleNormal="100" workbookViewId="0">
      <selection activeCell="Q16" sqref="Q16"/>
    </sheetView>
  </sheetViews>
  <sheetFormatPr defaultColWidth="14.42578125" defaultRowHeight="15" x14ac:dyDescent="0.25"/>
  <cols>
    <col min="1" max="1" width="5.7109375" customWidth="1"/>
    <col min="2" max="2" width="24.28515625" customWidth="1"/>
    <col min="3" max="3" width="19.85546875" customWidth="1"/>
    <col min="4" max="4" width="18.85546875" customWidth="1"/>
    <col min="5" max="5" width="21.140625" customWidth="1"/>
    <col min="6" max="6" width="26" customWidth="1"/>
    <col min="7" max="7" width="12.42578125" customWidth="1"/>
    <col min="8" max="13" width="10.7109375" customWidth="1"/>
    <col min="14" max="14" width="12.42578125" customWidth="1"/>
    <col min="15" max="15" width="11.7109375" customWidth="1"/>
    <col min="16" max="26" width="9.28515625" customWidth="1"/>
  </cols>
  <sheetData>
    <row r="1" spans="1:26" ht="15.75" x14ac:dyDescent="0.25">
      <c r="A1" s="101" t="s">
        <v>1066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1067</v>
      </c>
      <c r="B3" s="705"/>
      <c r="C3" s="705"/>
      <c r="D3" s="705"/>
      <c r="E3" s="705"/>
      <c r="F3" s="705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 t="str">
        <f>'1'!$E$5</f>
        <v>KABUPATEN/KOTA</v>
      </c>
      <c r="D4" s="101" t="str">
        <f>'1'!$F$5</f>
        <v>KARANGANYAR</v>
      </c>
      <c r="E4" s="102"/>
      <c r="F4" s="102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 t="str">
        <f>'1'!$E$6</f>
        <v>TAHUN</v>
      </c>
      <c r="D5" s="101">
        <f>'1'!$F$6</f>
        <v>2024</v>
      </c>
      <c r="E5" s="102"/>
      <c r="F5" s="102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39" customHeight="1" x14ac:dyDescent="0.25">
      <c r="A7" s="717" t="s">
        <v>4</v>
      </c>
      <c r="B7" s="717" t="s">
        <v>1068</v>
      </c>
      <c r="C7" s="706" t="s">
        <v>1069</v>
      </c>
      <c r="D7" s="706"/>
      <c r="E7" s="706"/>
      <c r="F7" s="706"/>
      <c r="G7" s="7"/>
      <c r="H7" s="780"/>
      <c r="I7" s="780"/>
      <c r="J7" s="780"/>
      <c r="K7" s="780"/>
      <c r="L7" s="780"/>
      <c r="M7" s="780"/>
      <c r="N7" s="7"/>
      <c r="O7" s="7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5" customHeight="1" x14ac:dyDescent="0.25">
      <c r="A8" s="717"/>
      <c r="B8" s="717"/>
      <c r="C8" s="168" t="s">
        <v>8</v>
      </c>
      <c r="D8" s="168" t="s">
        <v>9</v>
      </c>
      <c r="E8" s="168" t="s">
        <v>448</v>
      </c>
      <c r="F8" s="168" t="s">
        <v>1070</v>
      </c>
      <c r="G8" s="7"/>
      <c r="H8" s="7"/>
      <c r="I8" s="7"/>
      <c r="J8" s="7"/>
      <c r="K8" s="7"/>
      <c r="L8" s="7"/>
      <c r="M8" s="7"/>
      <c r="N8" s="7"/>
      <c r="O8" s="7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109">
        <v>1</v>
      </c>
      <c r="B9" s="109">
        <v>2</v>
      </c>
      <c r="C9" s="221">
        <v>3</v>
      </c>
      <c r="D9" s="221">
        <v>4</v>
      </c>
      <c r="E9" s="221">
        <v>5</v>
      </c>
      <c r="F9" s="109">
        <v>6</v>
      </c>
      <c r="G9" s="222"/>
      <c r="H9" s="222"/>
      <c r="I9" s="222"/>
      <c r="J9" s="222"/>
      <c r="K9" s="222"/>
      <c r="L9" s="222"/>
      <c r="M9" s="222"/>
      <c r="N9" s="222"/>
      <c r="O9" s="222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24.75" customHeight="1" x14ac:dyDescent="0.25">
      <c r="A10" s="226">
        <v>1</v>
      </c>
      <c r="B10" s="486" t="s">
        <v>1071</v>
      </c>
      <c r="C10" s="151">
        <v>0</v>
      </c>
      <c r="D10" s="151">
        <v>0</v>
      </c>
      <c r="E10" s="151">
        <f t="shared" ref="E10:E16" si="0">SUM(C10:D10)</f>
        <v>0</v>
      </c>
      <c r="F10" s="115">
        <f t="shared" ref="F10:F15" si="1">E10/$E$16*100</f>
        <v>0</v>
      </c>
      <c r="G10" s="103"/>
      <c r="H10" s="144"/>
      <c r="I10" s="144"/>
      <c r="J10" s="144"/>
      <c r="K10" s="144"/>
      <c r="L10" s="144"/>
      <c r="M10" s="144"/>
      <c r="N10" s="144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24.75" customHeight="1" x14ac:dyDescent="0.25">
      <c r="A11" s="226">
        <v>2</v>
      </c>
      <c r="B11" s="111" t="s">
        <v>1072</v>
      </c>
      <c r="C11" s="151">
        <v>0</v>
      </c>
      <c r="D11" s="151">
        <v>0</v>
      </c>
      <c r="E11" s="151">
        <f t="shared" si="0"/>
        <v>0</v>
      </c>
      <c r="F11" s="115">
        <f t="shared" si="1"/>
        <v>0</v>
      </c>
      <c r="G11" s="103"/>
      <c r="H11" s="144"/>
      <c r="I11" s="144"/>
      <c r="J11" s="144"/>
      <c r="K11" s="144"/>
      <c r="L11" s="144"/>
      <c r="M11" s="144"/>
      <c r="N11" s="144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24.75" customHeight="1" x14ac:dyDescent="0.25">
      <c r="A12" s="226">
        <v>3</v>
      </c>
      <c r="B12" s="111" t="s">
        <v>1073</v>
      </c>
      <c r="C12" s="151">
        <v>0</v>
      </c>
      <c r="D12" s="151">
        <v>0</v>
      </c>
      <c r="E12" s="151">
        <f t="shared" si="0"/>
        <v>0</v>
      </c>
      <c r="F12" s="115">
        <f t="shared" si="1"/>
        <v>0</v>
      </c>
      <c r="G12" s="103"/>
      <c r="H12" s="144"/>
      <c r="I12" s="144"/>
      <c r="J12" s="144"/>
      <c r="K12" s="144"/>
      <c r="L12" s="144"/>
      <c r="M12" s="144"/>
      <c r="N12" s="144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24.75" customHeight="1" x14ac:dyDescent="0.25">
      <c r="A13" s="226">
        <v>4</v>
      </c>
      <c r="B13" s="111" t="s">
        <v>1074</v>
      </c>
      <c r="C13" s="151">
        <v>0</v>
      </c>
      <c r="D13" s="151">
        <v>0</v>
      </c>
      <c r="E13" s="151">
        <f t="shared" si="0"/>
        <v>0</v>
      </c>
      <c r="F13" s="115">
        <f t="shared" si="1"/>
        <v>0</v>
      </c>
      <c r="G13" s="103"/>
      <c r="H13" s="144"/>
      <c r="I13" s="144"/>
      <c r="J13" s="144"/>
      <c r="K13" s="144"/>
      <c r="L13" s="144"/>
      <c r="M13" s="144"/>
      <c r="N13" s="14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24.75" customHeight="1" x14ac:dyDescent="0.25">
      <c r="A14" s="226">
        <v>5</v>
      </c>
      <c r="B14" s="111" t="s">
        <v>1075</v>
      </c>
      <c r="C14" s="151">
        <v>1</v>
      </c>
      <c r="D14" s="151">
        <v>4</v>
      </c>
      <c r="E14" s="151">
        <f t="shared" si="0"/>
        <v>5</v>
      </c>
      <c r="F14" s="115">
        <f t="shared" si="1"/>
        <v>62.5</v>
      </c>
      <c r="G14" s="103"/>
      <c r="H14" s="144"/>
      <c r="I14" s="144"/>
      <c r="J14" s="144"/>
      <c r="K14" s="144"/>
      <c r="L14" s="144"/>
      <c r="M14" s="144"/>
      <c r="N14" s="144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24.75" customHeight="1" x14ac:dyDescent="0.25">
      <c r="A15" s="226">
        <v>6</v>
      </c>
      <c r="B15" s="486" t="s">
        <v>1076</v>
      </c>
      <c r="C15" s="151">
        <v>1</v>
      </c>
      <c r="D15" s="151">
        <v>2</v>
      </c>
      <c r="E15" s="151">
        <f t="shared" si="0"/>
        <v>3</v>
      </c>
      <c r="F15" s="115">
        <f t="shared" si="1"/>
        <v>37.5</v>
      </c>
      <c r="G15" s="103"/>
      <c r="H15" s="144"/>
      <c r="I15" s="144"/>
      <c r="J15" s="144"/>
      <c r="K15" s="144"/>
      <c r="L15" s="144"/>
      <c r="M15" s="144"/>
      <c r="N15" s="144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24.75" customHeight="1" x14ac:dyDescent="0.25">
      <c r="A16" s="455" t="s">
        <v>597</v>
      </c>
      <c r="B16" s="456"/>
      <c r="C16" s="134">
        <f>SUM(C10:C15)</f>
        <v>2</v>
      </c>
      <c r="D16" s="487">
        <f>SUM(D10:D15)</f>
        <v>6</v>
      </c>
      <c r="E16" s="389">
        <f t="shared" si="0"/>
        <v>8</v>
      </c>
      <c r="F16" s="488"/>
      <c r="G16" s="103"/>
      <c r="H16" s="144"/>
      <c r="I16" s="144"/>
      <c r="J16" s="144"/>
      <c r="K16" s="144"/>
      <c r="L16" s="144"/>
      <c r="M16" s="144"/>
      <c r="N16" s="144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24.75" customHeight="1" x14ac:dyDescent="0.25">
      <c r="A17" s="489" t="s">
        <v>1077</v>
      </c>
      <c r="B17" s="102"/>
      <c r="C17" s="490">
        <f>C16/$E$16*100</f>
        <v>25</v>
      </c>
      <c r="D17" s="490">
        <f>D16/$E$16*100</f>
        <v>75</v>
      </c>
      <c r="E17" s="491"/>
      <c r="F17" s="491"/>
      <c r="G17" s="103"/>
      <c r="H17" s="144"/>
      <c r="I17" s="144"/>
      <c r="J17" s="144"/>
      <c r="K17" s="144"/>
      <c r="L17" s="144"/>
      <c r="M17" s="144"/>
      <c r="N17" s="144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24.75" customHeight="1" x14ac:dyDescent="0.25">
      <c r="A18" s="455" t="s">
        <v>1078</v>
      </c>
      <c r="B18" s="456"/>
      <c r="C18" s="492"/>
      <c r="D18" s="492"/>
      <c r="E18" s="492"/>
      <c r="F18" s="493">
        <v>495</v>
      </c>
      <c r="G18" s="103"/>
      <c r="H18" s="144"/>
      <c r="I18" s="144"/>
      <c r="J18" s="144"/>
      <c r="K18" s="144"/>
      <c r="L18" s="144"/>
      <c r="M18" s="144"/>
      <c r="N18" s="144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24.75" customHeight="1" thickBot="1" x14ac:dyDescent="0.3">
      <c r="A19" s="455" t="s">
        <v>1079</v>
      </c>
      <c r="B19" s="456"/>
      <c r="C19" s="492"/>
      <c r="D19" s="492"/>
      <c r="E19" s="492"/>
      <c r="F19" s="494">
        <v>449</v>
      </c>
      <c r="G19" s="103"/>
      <c r="H19" s="144"/>
      <c r="I19" s="144"/>
      <c r="J19" s="144"/>
      <c r="K19" s="144"/>
      <c r="L19" s="144"/>
      <c r="M19" s="144"/>
      <c r="N19" s="144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64.5" customHeight="1" thickBot="1" x14ac:dyDescent="0.3">
      <c r="A20" s="778" t="s">
        <v>1080</v>
      </c>
      <c r="B20" s="779"/>
      <c r="C20" s="779"/>
      <c r="D20" s="495"/>
      <c r="E20" s="495"/>
      <c r="F20" s="496" t="s">
        <v>1081</v>
      </c>
      <c r="G20" s="103"/>
      <c r="H20" s="144"/>
      <c r="I20" s="144"/>
      <c r="J20" s="144"/>
      <c r="K20" s="144"/>
      <c r="L20" s="144"/>
      <c r="M20" s="144"/>
      <c r="N20" s="144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24.75" customHeight="1" x14ac:dyDescent="0.25">
      <c r="A21" s="103"/>
      <c r="B21" s="103"/>
      <c r="C21" s="229"/>
      <c r="D21" s="229"/>
      <c r="E21" s="229"/>
      <c r="F21" s="229"/>
      <c r="G21" s="103"/>
      <c r="H21" s="144"/>
      <c r="I21" s="144"/>
      <c r="J21" s="144"/>
      <c r="K21" s="144"/>
      <c r="L21" s="144"/>
      <c r="M21" s="144"/>
      <c r="N21" s="144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24.75" customHeight="1" x14ac:dyDescent="0.25">
      <c r="A22" s="650" t="s">
        <v>1370</v>
      </c>
      <c r="B22" s="103"/>
      <c r="C22" s="103"/>
      <c r="D22" s="103"/>
      <c r="E22" s="103"/>
      <c r="F22" s="103"/>
      <c r="G22" s="103"/>
      <c r="H22" s="144"/>
      <c r="I22" s="144"/>
      <c r="J22" s="144"/>
      <c r="K22" s="144"/>
      <c r="L22" s="144"/>
      <c r="M22" s="144"/>
      <c r="N22" s="144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24.75" customHeight="1" x14ac:dyDescent="0.25">
      <c r="A23" s="121" t="s">
        <v>1082</v>
      </c>
      <c r="B23" s="103"/>
      <c r="C23" s="103"/>
      <c r="D23" s="103"/>
      <c r="E23" s="103"/>
      <c r="F23" s="103"/>
      <c r="G23" s="103"/>
      <c r="H23" s="144"/>
      <c r="I23" s="144"/>
      <c r="J23" s="144"/>
      <c r="K23" s="144"/>
      <c r="L23" s="144"/>
      <c r="M23" s="144"/>
      <c r="N23" s="144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7.25" customHeight="1" x14ac:dyDescent="0.25">
      <c r="A24" s="103"/>
      <c r="B24" s="103"/>
      <c r="C24" s="103"/>
      <c r="D24" s="103"/>
      <c r="E24" s="103"/>
      <c r="F24" s="103"/>
      <c r="G24" s="103"/>
      <c r="H24" s="144"/>
      <c r="I24" s="144"/>
      <c r="J24" s="144"/>
      <c r="K24" s="144"/>
      <c r="L24" s="144"/>
      <c r="M24" s="144"/>
      <c r="N24" s="144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7">
    <mergeCell ref="A20:C20"/>
    <mergeCell ref="K7:M7"/>
    <mergeCell ref="A3:F3"/>
    <mergeCell ref="A7:A8"/>
    <mergeCell ref="B7:B8"/>
    <mergeCell ref="C7:F7"/>
    <mergeCell ref="H7:J7"/>
  </mergeCells>
  <printOptions horizontalCentered="1"/>
  <pageMargins left="1.4097222222222201" right="0.9" top="1.1499999999999999" bottom="0.9" header="0.51180555555555496" footer="0.51180555555555496"/>
  <pageSetup paperSize="9" firstPageNumber="0" orientation="landscape" horizontalDpi="300" verticalDpi="300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A25" sqref="A25"/>
    </sheetView>
  </sheetViews>
  <sheetFormatPr defaultColWidth="14.42578125" defaultRowHeight="15" x14ac:dyDescent="0.25"/>
  <cols>
    <col min="1" max="1" width="5.7109375" customWidth="1"/>
    <col min="2" max="2" width="18" customWidth="1"/>
    <col min="3" max="3" width="25.140625" customWidth="1"/>
    <col min="4" max="4" width="19.28515625" customWidth="1"/>
    <col min="5" max="5" width="23.42578125" customWidth="1"/>
    <col min="6" max="6" width="25" customWidth="1"/>
    <col min="7" max="26" width="9.28515625" customWidth="1"/>
  </cols>
  <sheetData>
    <row r="1" spans="1:26" ht="15.75" x14ac:dyDescent="0.25">
      <c r="A1" s="101" t="s">
        <v>1083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1084</v>
      </c>
      <c r="B3" s="705"/>
      <c r="C3" s="705"/>
      <c r="D3" s="705"/>
      <c r="E3" s="705"/>
      <c r="F3" s="705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 t="str">
        <f>'1'!$E$5</f>
        <v>KABUPATEN/KOTA</v>
      </c>
      <c r="D4" s="101" t="str">
        <f>'1'!$F$5</f>
        <v>KARANGANYAR</v>
      </c>
      <c r="E4" s="122"/>
      <c r="F4" s="122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 t="str">
        <f>'1'!$E$6</f>
        <v>TAHUN</v>
      </c>
      <c r="D5" s="101">
        <f>'1'!$F$6</f>
        <v>2024</v>
      </c>
      <c r="E5" s="122"/>
      <c r="F5" s="122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236"/>
      <c r="B6" s="236"/>
      <c r="C6" s="236"/>
      <c r="D6" s="236"/>
      <c r="E6" s="123"/>
      <c r="F6" s="12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7.25" customHeight="1" x14ac:dyDescent="0.25">
      <c r="A7" s="708" t="s">
        <v>4</v>
      </c>
      <c r="B7" s="708" t="s">
        <v>324</v>
      </c>
      <c r="C7" s="708" t="str">
        <f>'12'!C7</f>
        <v>DESA</v>
      </c>
      <c r="D7" s="740" t="s">
        <v>1085</v>
      </c>
      <c r="E7" s="740" t="s">
        <v>1086</v>
      </c>
      <c r="F7" s="740" t="s">
        <v>1087</v>
      </c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2.25" customHeight="1" x14ac:dyDescent="0.25">
      <c r="A8" s="708"/>
      <c r="B8" s="708"/>
      <c r="C8" s="708"/>
      <c r="D8" s="708"/>
      <c r="E8" s="708"/>
      <c r="F8" s="708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50.25" customHeight="1" x14ac:dyDescent="0.25">
      <c r="A9" s="708"/>
      <c r="B9" s="708"/>
      <c r="C9" s="708"/>
      <c r="D9" s="708"/>
      <c r="E9" s="708"/>
      <c r="F9" s="708"/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221">
        <v>1</v>
      </c>
      <c r="B10" s="126">
        <v>2</v>
      </c>
      <c r="C10" s="109">
        <v>3</v>
      </c>
      <c r="D10" s="126">
        <v>4</v>
      </c>
      <c r="E10" s="109">
        <v>5</v>
      </c>
      <c r="F10" s="109">
        <v>6</v>
      </c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9.5" customHeight="1" x14ac:dyDescent="0.25">
      <c r="A11" s="111">
        <v>1</v>
      </c>
      <c r="B11" s="362" t="str">
        <f>'9'!B9</f>
        <v>JUMAPOLO</v>
      </c>
      <c r="C11" s="150" t="str">
        <f>'12'!C11</f>
        <v>PASEBAN</v>
      </c>
      <c r="D11" s="155">
        <v>0</v>
      </c>
      <c r="E11" s="155">
        <v>0</v>
      </c>
      <c r="F11" s="497">
        <v>0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2</v>
      </c>
      <c r="B12" s="252"/>
      <c r="C12" s="150" t="str">
        <f>'12'!C12</f>
        <v>LEMAHBANG</v>
      </c>
      <c r="D12" s="155">
        <v>0</v>
      </c>
      <c r="E12" s="155">
        <v>0</v>
      </c>
      <c r="F12" s="497">
        <v>0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3</v>
      </c>
      <c r="B13" s="252"/>
      <c r="C13" s="150" t="str">
        <f>'12'!C13</f>
        <v>KARANGBANGUN</v>
      </c>
      <c r="D13" s="155">
        <v>0</v>
      </c>
      <c r="E13" s="155">
        <v>0</v>
      </c>
      <c r="F13" s="497">
        <v>0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4</v>
      </c>
      <c r="B14" s="252"/>
      <c r="C14" s="150" t="str">
        <f>'12'!C14</f>
        <v>PLOSO</v>
      </c>
      <c r="D14" s="155">
        <v>0</v>
      </c>
      <c r="E14" s="155">
        <v>0</v>
      </c>
      <c r="F14" s="497">
        <v>0</v>
      </c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5</v>
      </c>
      <c r="B15" s="252"/>
      <c r="C15" s="150" t="str">
        <f>'12'!C15</f>
        <v>GIRIWONDO</v>
      </c>
      <c r="D15" s="155">
        <v>0</v>
      </c>
      <c r="E15" s="155">
        <v>0</v>
      </c>
      <c r="F15" s="497">
        <v>0</v>
      </c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6</v>
      </c>
      <c r="B16" s="252"/>
      <c r="C16" s="150" t="str">
        <f>'12'!C16</f>
        <v>KADIPIRO</v>
      </c>
      <c r="D16" s="155">
        <v>3</v>
      </c>
      <c r="E16" s="155">
        <v>2</v>
      </c>
      <c r="F16" s="155">
        <f>E16/D16*100</f>
        <v>66.666666666666657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7</v>
      </c>
      <c r="B17" s="252"/>
      <c r="C17" s="150" t="str">
        <f>'12'!C17</f>
        <v>JUMANTORO</v>
      </c>
      <c r="D17" s="155">
        <v>0</v>
      </c>
      <c r="E17" s="155">
        <v>0</v>
      </c>
      <c r="F17" s="497">
        <v>0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8</v>
      </c>
      <c r="B18" s="252"/>
      <c r="C18" s="150" t="str">
        <f>'12'!C18</f>
        <v>KEDAWUNG</v>
      </c>
      <c r="D18" s="155">
        <v>0</v>
      </c>
      <c r="E18" s="155">
        <v>0</v>
      </c>
      <c r="F18" s="497">
        <v>0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9</v>
      </c>
      <c r="B19" s="252"/>
      <c r="C19" s="150" t="str">
        <f>'12'!C19</f>
        <v>BAKALAN</v>
      </c>
      <c r="D19" s="155">
        <v>0</v>
      </c>
      <c r="E19" s="155">
        <v>0</v>
      </c>
      <c r="F19" s="497">
        <v>0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10</v>
      </c>
      <c r="B20" s="252"/>
      <c r="C20" s="150" t="str">
        <f>'12'!C20</f>
        <v>JUMAPOLO</v>
      </c>
      <c r="D20" s="155">
        <v>3</v>
      </c>
      <c r="E20" s="155">
        <v>1</v>
      </c>
      <c r="F20" s="497">
        <v>0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11</v>
      </c>
      <c r="B21" s="252"/>
      <c r="C21" s="150" t="str">
        <f>'12'!C21</f>
        <v>KWANGSAN</v>
      </c>
      <c r="D21" s="155">
        <v>0</v>
      </c>
      <c r="E21" s="155">
        <v>0</v>
      </c>
      <c r="F21" s="497">
        <v>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12</v>
      </c>
      <c r="B22" s="252"/>
      <c r="C22" s="150" t="str">
        <f>'12'!C22</f>
        <v>JATIREJO</v>
      </c>
      <c r="D22" s="155">
        <v>2</v>
      </c>
      <c r="E22" s="155">
        <v>2</v>
      </c>
      <c r="F22" s="155">
        <f>E22/D22*100</f>
        <v>100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455" t="s">
        <v>597</v>
      </c>
      <c r="B23" s="456"/>
      <c r="C23" s="457"/>
      <c r="D23" s="256">
        <f>SUM(D11:D22)</f>
        <v>8</v>
      </c>
      <c r="E23" s="256">
        <f>SUM(E11:E22)</f>
        <v>5</v>
      </c>
      <c r="F23" s="497">
        <f>E23/D23*100</f>
        <v>62.5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03"/>
      <c r="B24" s="167"/>
      <c r="C24" s="167"/>
      <c r="D24" s="167"/>
      <c r="E24" s="171"/>
      <c r="F24" s="171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1370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</row>
    <row r="225" spans="1:6" ht="15.75" customHeight="1" x14ac:dyDescent="0.25">
      <c r="A225" s="103"/>
      <c r="B225" s="103"/>
      <c r="C225" s="103"/>
      <c r="D225" s="103"/>
      <c r="E225" s="103"/>
      <c r="F225" s="103"/>
    </row>
    <row r="226" spans="1:6" ht="15.75" customHeight="1" x14ac:dyDescent="0.25">
      <c r="A226" s="103"/>
      <c r="B226" s="103"/>
      <c r="C226" s="103"/>
      <c r="D226" s="103"/>
      <c r="E226" s="103"/>
      <c r="F226" s="103"/>
    </row>
    <row r="227" spans="1:6" ht="15.75" customHeight="1" x14ac:dyDescent="0.25">
      <c r="A227" s="103"/>
      <c r="B227" s="103"/>
      <c r="C227" s="103"/>
      <c r="D227" s="103"/>
      <c r="E227" s="103"/>
      <c r="F227" s="103"/>
    </row>
    <row r="228" spans="1:6" ht="15.75" customHeight="1" x14ac:dyDescent="0.25"/>
    <row r="229" spans="1:6" ht="15.75" customHeight="1" x14ac:dyDescent="0.25"/>
    <row r="230" spans="1:6" ht="15.75" customHeight="1" x14ac:dyDescent="0.25"/>
    <row r="231" spans="1:6" ht="15.75" customHeight="1" x14ac:dyDescent="0.25"/>
    <row r="232" spans="1:6" ht="15.75" customHeight="1" x14ac:dyDescent="0.25"/>
    <row r="233" spans="1:6" ht="15.75" customHeight="1" x14ac:dyDescent="0.25"/>
    <row r="234" spans="1:6" ht="15.75" customHeight="1" x14ac:dyDescent="0.25"/>
    <row r="235" spans="1:6" ht="15.75" customHeight="1" x14ac:dyDescent="0.25"/>
    <row r="236" spans="1:6" ht="15.75" customHeight="1" x14ac:dyDescent="0.25"/>
    <row r="237" spans="1:6" ht="15.75" customHeight="1" x14ac:dyDescent="0.25"/>
    <row r="238" spans="1:6" ht="15.75" customHeight="1" x14ac:dyDescent="0.25"/>
    <row r="239" spans="1:6" ht="15.75" customHeight="1" x14ac:dyDescent="0.25"/>
    <row r="240" spans="1: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7">
    <mergeCell ref="A3:F3"/>
    <mergeCell ref="A7:A9"/>
    <mergeCell ref="B7:B9"/>
    <mergeCell ref="C7:C9"/>
    <mergeCell ref="D7:D9"/>
    <mergeCell ref="E7:E9"/>
    <mergeCell ref="F7:F9"/>
  </mergeCells>
  <printOptions horizontalCentered="1"/>
  <pageMargins left="1.1798611111111099" right="0.9" top="1.1499999999999999" bottom="0.77986111111111101" header="0.51180555555555496" footer="0.51180555555555496"/>
  <pageSetup paperSize="9" firstPageNumber="0" orientation="landscape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J34" sqref="J34"/>
    </sheetView>
  </sheetViews>
  <sheetFormatPr defaultColWidth="14.42578125" defaultRowHeight="15" x14ac:dyDescent="0.25"/>
  <cols>
    <col min="1" max="1" width="5.7109375" customWidth="1"/>
    <col min="2" max="2" width="16" customWidth="1"/>
    <col min="3" max="3" width="17.28515625" customWidth="1"/>
    <col min="4" max="4" width="11" customWidth="1"/>
    <col min="5" max="16" width="11.7109375" customWidth="1"/>
    <col min="17" max="19" width="8.7109375" customWidth="1"/>
    <col min="20" max="22" width="9.28515625" customWidth="1"/>
    <col min="23" max="26" width="10.7109375" customWidth="1"/>
  </cols>
  <sheetData>
    <row r="1" spans="1:26" ht="15.75" x14ac:dyDescent="0.25">
      <c r="A1" s="101" t="s">
        <v>1088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1089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142"/>
      <c r="R3" s="142"/>
      <c r="S3" s="142"/>
      <c r="T3" s="142"/>
      <c r="U3" s="142"/>
      <c r="V3" s="142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22" t="str">
        <f>'1'!$E$5</f>
        <v>KABUPATEN/KOTA</v>
      </c>
      <c r="H4" s="101" t="str">
        <f>'1'!$F$5</f>
        <v>KARANGANYAR</v>
      </c>
      <c r="I4" s="102"/>
      <c r="J4" s="102"/>
      <c r="K4" s="102"/>
      <c r="L4" s="102"/>
      <c r="M4" s="102"/>
      <c r="N4" s="102"/>
      <c r="O4" s="102"/>
      <c r="P4" s="102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22" t="str">
        <f>'1'!$E$6</f>
        <v>TAHUN</v>
      </c>
      <c r="H5" s="101">
        <f>'1'!$F$6</f>
        <v>2024</v>
      </c>
      <c r="I5" s="102"/>
      <c r="J5" s="102"/>
      <c r="K5" s="102"/>
      <c r="L5" s="102"/>
      <c r="M5" s="102"/>
      <c r="N5" s="102"/>
      <c r="O5" s="102"/>
      <c r="P5" s="102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08" t="s">
        <v>4</v>
      </c>
      <c r="B7" s="708" t="s">
        <v>324</v>
      </c>
      <c r="C7" s="708" t="str">
        <f>'12'!C7</f>
        <v>DESA</v>
      </c>
      <c r="D7" s="777" t="s">
        <v>327</v>
      </c>
      <c r="E7" s="768" t="s">
        <v>1090</v>
      </c>
      <c r="F7" s="768"/>
      <c r="G7" s="781" t="s">
        <v>868</v>
      </c>
      <c r="H7" s="781"/>
      <c r="I7" s="781"/>
      <c r="J7" s="781"/>
      <c r="K7" s="781"/>
      <c r="L7" s="781"/>
      <c r="M7" s="781"/>
      <c r="N7" s="781"/>
      <c r="O7" s="781"/>
      <c r="P7" s="781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08"/>
      <c r="B8" s="708"/>
      <c r="C8" s="708"/>
      <c r="D8" s="759"/>
      <c r="E8" s="768"/>
      <c r="F8" s="768"/>
      <c r="G8" s="748" t="s">
        <v>1091</v>
      </c>
      <c r="H8" s="748"/>
      <c r="I8" s="748"/>
      <c r="J8" s="748"/>
      <c r="K8" s="748" t="s">
        <v>1092</v>
      </c>
      <c r="L8" s="748"/>
      <c r="M8" s="748"/>
      <c r="N8" s="748"/>
      <c r="O8" s="782" t="s">
        <v>1093</v>
      </c>
      <c r="P8" s="782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" customHeight="1" x14ac:dyDescent="0.25">
      <c r="A9" s="708"/>
      <c r="B9" s="708"/>
      <c r="C9" s="708"/>
      <c r="D9" s="759"/>
      <c r="E9" s="768"/>
      <c r="F9" s="768"/>
      <c r="G9" s="748" t="s">
        <v>1094</v>
      </c>
      <c r="H9" s="748"/>
      <c r="I9" s="752" t="s">
        <v>853</v>
      </c>
      <c r="J9" s="752"/>
      <c r="K9" s="748" t="s">
        <v>1094</v>
      </c>
      <c r="L9" s="748"/>
      <c r="M9" s="752" t="s">
        <v>853</v>
      </c>
      <c r="N9" s="752"/>
      <c r="O9" s="748" t="s">
        <v>853</v>
      </c>
      <c r="P9" s="748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25.5" x14ac:dyDescent="0.25">
      <c r="A10" s="708"/>
      <c r="B10" s="708"/>
      <c r="C10" s="708"/>
      <c r="D10" s="759"/>
      <c r="E10" s="673" t="s">
        <v>1094</v>
      </c>
      <c r="F10" s="673" t="s">
        <v>853</v>
      </c>
      <c r="G10" s="659" t="s">
        <v>326</v>
      </c>
      <c r="H10" s="659" t="s">
        <v>29</v>
      </c>
      <c r="I10" s="659" t="s">
        <v>326</v>
      </c>
      <c r="J10" s="659" t="s">
        <v>29</v>
      </c>
      <c r="K10" s="659" t="s">
        <v>326</v>
      </c>
      <c r="L10" s="659" t="s">
        <v>29</v>
      </c>
      <c r="M10" s="659" t="s">
        <v>326</v>
      </c>
      <c r="N10" s="659" t="s">
        <v>29</v>
      </c>
      <c r="O10" s="659" t="s">
        <v>326</v>
      </c>
      <c r="P10" s="659" t="s">
        <v>29</v>
      </c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09">
        <v>2</v>
      </c>
      <c r="C11" s="221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221">
        <v>11</v>
      </c>
      <c r="L11" s="221">
        <v>12</v>
      </c>
      <c r="M11" s="221">
        <v>13</v>
      </c>
      <c r="N11" s="221">
        <v>14</v>
      </c>
      <c r="O11" s="221">
        <v>15</v>
      </c>
      <c r="P11" s="221">
        <v>16</v>
      </c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x14ac:dyDescent="0.25">
      <c r="A12" s="111">
        <v>1</v>
      </c>
      <c r="B12" s="167" t="str">
        <f>'9'!B9</f>
        <v>JUMAPOLO</v>
      </c>
      <c r="C12" s="150" t="str">
        <f>'29'!C11</f>
        <v>PASEBAN</v>
      </c>
      <c r="D12" s="158">
        <v>2889</v>
      </c>
      <c r="E12" s="151">
        <v>24</v>
      </c>
      <c r="F12" s="155">
        <v>6</v>
      </c>
      <c r="G12" s="151">
        <v>29</v>
      </c>
      <c r="H12" s="115">
        <f t="shared" ref="H12:H24" si="0">G12/E12*100</f>
        <v>120.83333333333333</v>
      </c>
      <c r="I12" s="151">
        <v>5</v>
      </c>
      <c r="J12" s="115">
        <f t="shared" ref="J12:J24" si="1">I12/F12*100</f>
        <v>83.333333333333343</v>
      </c>
      <c r="K12" s="151">
        <v>24</v>
      </c>
      <c r="L12" s="115">
        <f t="shared" ref="L12:L24" si="2">K12/G12*100</f>
        <v>82.758620689655174</v>
      </c>
      <c r="M12" s="151">
        <v>5</v>
      </c>
      <c r="N12" s="115">
        <f t="shared" ref="N12:N17" si="3">M12/I12*100</f>
        <v>100</v>
      </c>
      <c r="O12" s="151">
        <v>5</v>
      </c>
      <c r="P12" s="115">
        <f t="shared" ref="P12:P17" si="4">O12/I12*100</f>
        <v>100</v>
      </c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2</v>
      </c>
      <c r="B13" s="167"/>
      <c r="C13" s="150" t="str">
        <f>'29'!C12</f>
        <v>LEMAHBANG</v>
      </c>
      <c r="D13" s="158">
        <v>3303</v>
      </c>
      <c r="E13" s="151">
        <v>28</v>
      </c>
      <c r="F13" s="155">
        <v>7</v>
      </c>
      <c r="G13" s="151">
        <v>32</v>
      </c>
      <c r="H13" s="115">
        <f t="shared" si="0"/>
        <v>114.28571428571428</v>
      </c>
      <c r="I13" s="151">
        <v>8</v>
      </c>
      <c r="J13" s="115">
        <f t="shared" si="1"/>
        <v>114.28571428571428</v>
      </c>
      <c r="K13" s="151">
        <v>24</v>
      </c>
      <c r="L13" s="115">
        <f t="shared" si="2"/>
        <v>75</v>
      </c>
      <c r="M13" s="151">
        <v>8</v>
      </c>
      <c r="N13" s="115">
        <f t="shared" si="3"/>
        <v>100</v>
      </c>
      <c r="O13" s="151">
        <v>8</v>
      </c>
      <c r="P13" s="115">
        <f t="shared" si="4"/>
        <v>100</v>
      </c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3</v>
      </c>
      <c r="B14" s="167"/>
      <c r="C14" s="150" t="str">
        <f>'29'!C13</f>
        <v>KARANGBANGUN</v>
      </c>
      <c r="D14" s="158">
        <v>2960</v>
      </c>
      <c r="E14" s="151">
        <v>25</v>
      </c>
      <c r="F14" s="155">
        <v>6</v>
      </c>
      <c r="G14" s="151">
        <v>35</v>
      </c>
      <c r="H14" s="115">
        <f t="shared" si="0"/>
        <v>140</v>
      </c>
      <c r="I14" s="151">
        <v>3</v>
      </c>
      <c r="J14" s="115">
        <f t="shared" si="1"/>
        <v>50</v>
      </c>
      <c r="K14" s="151">
        <v>32</v>
      </c>
      <c r="L14" s="115">
        <f t="shared" si="2"/>
        <v>91.428571428571431</v>
      </c>
      <c r="M14" s="151">
        <v>3</v>
      </c>
      <c r="N14" s="115">
        <f t="shared" si="3"/>
        <v>100</v>
      </c>
      <c r="O14" s="151">
        <v>3</v>
      </c>
      <c r="P14" s="115">
        <f t="shared" si="4"/>
        <v>100</v>
      </c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4</v>
      </c>
      <c r="B15" s="167"/>
      <c r="C15" s="150" t="str">
        <f>'29'!C14</f>
        <v>PLOSO</v>
      </c>
      <c r="D15" s="158">
        <v>2879</v>
      </c>
      <c r="E15" s="151">
        <v>24</v>
      </c>
      <c r="F15" s="155">
        <v>6</v>
      </c>
      <c r="G15" s="151">
        <v>45</v>
      </c>
      <c r="H15" s="115">
        <f t="shared" si="0"/>
        <v>187.5</v>
      </c>
      <c r="I15" s="151">
        <v>3</v>
      </c>
      <c r="J15" s="115">
        <f t="shared" si="1"/>
        <v>50</v>
      </c>
      <c r="K15" s="151">
        <v>42</v>
      </c>
      <c r="L15" s="115">
        <f t="shared" si="2"/>
        <v>93.333333333333329</v>
      </c>
      <c r="M15" s="151">
        <v>3</v>
      </c>
      <c r="N15" s="115">
        <f t="shared" si="3"/>
        <v>100</v>
      </c>
      <c r="O15" s="151">
        <v>3</v>
      </c>
      <c r="P15" s="115">
        <f t="shared" si="4"/>
        <v>100</v>
      </c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5</v>
      </c>
      <c r="B16" s="167"/>
      <c r="C16" s="150" t="str">
        <f>'29'!C15</f>
        <v>GIRIWONDO</v>
      </c>
      <c r="D16" s="158">
        <v>3122</v>
      </c>
      <c r="E16" s="151">
        <v>26</v>
      </c>
      <c r="F16" s="155">
        <v>7</v>
      </c>
      <c r="G16" s="151">
        <v>42</v>
      </c>
      <c r="H16" s="115">
        <f t="shared" si="0"/>
        <v>161.53846153846155</v>
      </c>
      <c r="I16" s="151">
        <v>6</v>
      </c>
      <c r="J16" s="115">
        <f t="shared" si="1"/>
        <v>85.714285714285708</v>
      </c>
      <c r="K16" s="151">
        <v>36</v>
      </c>
      <c r="L16" s="115">
        <f t="shared" si="2"/>
        <v>85.714285714285708</v>
      </c>
      <c r="M16" s="151">
        <v>6</v>
      </c>
      <c r="N16" s="115">
        <f t="shared" si="3"/>
        <v>100</v>
      </c>
      <c r="O16" s="151">
        <v>6</v>
      </c>
      <c r="P16" s="115">
        <f t="shared" si="4"/>
        <v>100</v>
      </c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6</v>
      </c>
      <c r="B17" s="167"/>
      <c r="C17" s="150" t="str">
        <f>'29'!C16</f>
        <v>KADIPIRO</v>
      </c>
      <c r="D17" s="158">
        <v>3790</v>
      </c>
      <c r="E17" s="151">
        <v>32</v>
      </c>
      <c r="F17" s="155">
        <v>8</v>
      </c>
      <c r="G17" s="151">
        <v>33</v>
      </c>
      <c r="H17" s="115">
        <f t="shared" si="0"/>
        <v>103.125</v>
      </c>
      <c r="I17" s="151">
        <v>8</v>
      </c>
      <c r="J17" s="115">
        <f t="shared" si="1"/>
        <v>100</v>
      </c>
      <c r="K17" s="151">
        <v>25</v>
      </c>
      <c r="L17" s="115">
        <f t="shared" si="2"/>
        <v>75.757575757575751</v>
      </c>
      <c r="M17" s="151">
        <v>8</v>
      </c>
      <c r="N17" s="115">
        <f t="shared" si="3"/>
        <v>100</v>
      </c>
      <c r="O17" s="151">
        <v>8</v>
      </c>
      <c r="P17" s="115">
        <f t="shared" si="4"/>
        <v>100</v>
      </c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7</v>
      </c>
      <c r="B18" s="167"/>
      <c r="C18" s="150" t="str">
        <f>'29'!C17</f>
        <v>JUMANTORO</v>
      </c>
      <c r="D18" s="158">
        <v>4230</v>
      </c>
      <c r="E18" s="151">
        <v>36</v>
      </c>
      <c r="F18" s="155">
        <v>9</v>
      </c>
      <c r="G18" s="151">
        <v>22</v>
      </c>
      <c r="H18" s="115">
        <f t="shared" si="0"/>
        <v>61.111111111111114</v>
      </c>
      <c r="I18" s="151">
        <v>0</v>
      </c>
      <c r="J18" s="115">
        <f t="shared" si="1"/>
        <v>0</v>
      </c>
      <c r="K18" s="151">
        <v>22</v>
      </c>
      <c r="L18" s="115">
        <f t="shared" si="2"/>
        <v>100</v>
      </c>
      <c r="M18" s="151">
        <v>0</v>
      </c>
      <c r="N18" s="115">
        <v>0</v>
      </c>
      <c r="O18" s="151">
        <v>0</v>
      </c>
      <c r="P18" s="115">
        <v>0</v>
      </c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8</v>
      </c>
      <c r="B19" s="167"/>
      <c r="C19" s="150" t="str">
        <f>'29'!C18</f>
        <v>KEDAWUNG</v>
      </c>
      <c r="D19" s="158">
        <v>3154</v>
      </c>
      <c r="E19" s="151">
        <v>26</v>
      </c>
      <c r="F19" s="155">
        <v>7</v>
      </c>
      <c r="G19" s="151">
        <v>45</v>
      </c>
      <c r="H19" s="115">
        <f t="shared" si="0"/>
        <v>173.07692307692309</v>
      </c>
      <c r="I19" s="151">
        <v>5</v>
      </c>
      <c r="J19" s="115">
        <f t="shared" si="1"/>
        <v>71.428571428571431</v>
      </c>
      <c r="K19" s="151">
        <v>40</v>
      </c>
      <c r="L19" s="115">
        <f t="shared" si="2"/>
        <v>88.888888888888886</v>
      </c>
      <c r="M19" s="151">
        <v>5</v>
      </c>
      <c r="N19" s="115">
        <f t="shared" ref="N19:N24" si="5">M19/I19*100</f>
        <v>100</v>
      </c>
      <c r="O19" s="151">
        <v>5</v>
      </c>
      <c r="P19" s="115">
        <f t="shared" ref="P19:P24" si="6">O19/I19*100</f>
        <v>100</v>
      </c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9</v>
      </c>
      <c r="B20" s="167"/>
      <c r="C20" s="150" t="str">
        <f>'29'!C19</f>
        <v>BAKALAN</v>
      </c>
      <c r="D20" s="158">
        <v>3271</v>
      </c>
      <c r="E20" s="151">
        <v>27</v>
      </c>
      <c r="F20" s="155">
        <v>7</v>
      </c>
      <c r="G20" s="151">
        <v>41</v>
      </c>
      <c r="H20" s="115">
        <f t="shared" si="0"/>
        <v>151.85185185185185</v>
      </c>
      <c r="I20" s="151">
        <v>4</v>
      </c>
      <c r="J20" s="115">
        <f t="shared" si="1"/>
        <v>57.142857142857139</v>
      </c>
      <c r="K20" s="151">
        <v>37</v>
      </c>
      <c r="L20" s="115">
        <f t="shared" si="2"/>
        <v>90.243902439024396</v>
      </c>
      <c r="M20" s="151">
        <v>4</v>
      </c>
      <c r="N20" s="115">
        <f t="shared" si="5"/>
        <v>100</v>
      </c>
      <c r="O20" s="151">
        <v>4</v>
      </c>
      <c r="P20" s="115">
        <f t="shared" si="6"/>
        <v>100</v>
      </c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67"/>
      <c r="C21" s="150" t="str">
        <f>'29'!C20</f>
        <v>JUMAPOLO</v>
      </c>
      <c r="D21" s="158">
        <v>6284</v>
      </c>
      <c r="E21" s="151">
        <v>53</v>
      </c>
      <c r="F21" s="155">
        <v>14</v>
      </c>
      <c r="G21" s="151">
        <v>127</v>
      </c>
      <c r="H21" s="115">
        <f t="shared" si="0"/>
        <v>239.62264150943398</v>
      </c>
      <c r="I21" s="151">
        <v>14</v>
      </c>
      <c r="J21" s="115">
        <f t="shared" si="1"/>
        <v>100</v>
      </c>
      <c r="K21" s="151">
        <v>113</v>
      </c>
      <c r="L21" s="115">
        <f t="shared" si="2"/>
        <v>88.976377952755897</v>
      </c>
      <c r="M21" s="151">
        <v>14</v>
      </c>
      <c r="N21" s="115">
        <f t="shared" si="5"/>
        <v>100</v>
      </c>
      <c r="O21" s="151">
        <v>14</v>
      </c>
      <c r="P21" s="115">
        <f t="shared" si="6"/>
        <v>100</v>
      </c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67"/>
      <c r="C22" s="150" t="str">
        <f>'29'!C21</f>
        <v>KWANGSAN</v>
      </c>
      <c r="D22" s="158">
        <v>4916</v>
      </c>
      <c r="E22" s="151">
        <v>41</v>
      </c>
      <c r="F22" s="155">
        <v>11</v>
      </c>
      <c r="G22" s="151">
        <v>90</v>
      </c>
      <c r="H22" s="115">
        <f t="shared" si="0"/>
        <v>219.51219512195124</v>
      </c>
      <c r="I22" s="151">
        <v>13</v>
      </c>
      <c r="J22" s="115">
        <f t="shared" si="1"/>
        <v>118.18181818181819</v>
      </c>
      <c r="K22" s="151">
        <v>77</v>
      </c>
      <c r="L22" s="115">
        <f t="shared" si="2"/>
        <v>85.555555555555557</v>
      </c>
      <c r="M22" s="151">
        <v>13</v>
      </c>
      <c r="N22" s="115">
        <f t="shared" si="5"/>
        <v>100</v>
      </c>
      <c r="O22" s="151">
        <v>13</v>
      </c>
      <c r="P22" s="115">
        <f t="shared" si="6"/>
        <v>100</v>
      </c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67"/>
      <c r="C23" s="150" t="str">
        <f>'29'!C22</f>
        <v>JATIREJO</v>
      </c>
      <c r="D23" s="158">
        <v>4208</v>
      </c>
      <c r="E23" s="151">
        <v>35</v>
      </c>
      <c r="F23" s="155">
        <v>9</v>
      </c>
      <c r="G23" s="151">
        <v>57</v>
      </c>
      <c r="H23" s="115">
        <f t="shared" si="0"/>
        <v>162.85714285714286</v>
      </c>
      <c r="I23" s="151">
        <v>12</v>
      </c>
      <c r="J23" s="115">
        <f t="shared" si="1"/>
        <v>133.33333333333331</v>
      </c>
      <c r="K23" s="151">
        <v>45</v>
      </c>
      <c r="L23" s="115">
        <f t="shared" si="2"/>
        <v>78.94736842105263</v>
      </c>
      <c r="M23" s="151">
        <v>12</v>
      </c>
      <c r="N23" s="115">
        <f t="shared" si="5"/>
        <v>100</v>
      </c>
      <c r="O23" s="151">
        <v>12</v>
      </c>
      <c r="P23" s="115">
        <f t="shared" si="6"/>
        <v>100</v>
      </c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455" t="s">
        <v>597</v>
      </c>
      <c r="B24" s="456"/>
      <c r="C24" s="457"/>
      <c r="D24" s="498">
        <f>SUM(D12:D23)</f>
        <v>45006</v>
      </c>
      <c r="E24" s="458">
        <f>SUM(E12:E23)</f>
        <v>377</v>
      </c>
      <c r="F24" s="458">
        <f>SUM(F12:F23)</f>
        <v>97</v>
      </c>
      <c r="G24" s="487">
        <f>SUM(G12:G23)</f>
        <v>598</v>
      </c>
      <c r="H24" s="120">
        <f t="shared" si="0"/>
        <v>158.62068965517241</v>
      </c>
      <c r="I24" s="458">
        <f>SUM(I12:I23)</f>
        <v>81</v>
      </c>
      <c r="J24" s="120">
        <f t="shared" si="1"/>
        <v>83.505154639175259</v>
      </c>
      <c r="K24" s="487">
        <f>SUM(K12:K23)</f>
        <v>517</v>
      </c>
      <c r="L24" s="120">
        <f t="shared" si="2"/>
        <v>86.454849498327761</v>
      </c>
      <c r="M24" s="487">
        <f>SUM(M12:M23)</f>
        <v>81</v>
      </c>
      <c r="N24" s="120">
        <f t="shared" si="5"/>
        <v>100</v>
      </c>
      <c r="O24" s="487">
        <f>SUM(O12:O23)</f>
        <v>81</v>
      </c>
      <c r="P24" s="120">
        <f t="shared" si="6"/>
        <v>100</v>
      </c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429" t="s">
        <v>1095</v>
      </c>
      <c r="B25" s="499"/>
      <c r="C25" s="499"/>
      <c r="D25" s="499"/>
      <c r="E25" s="200"/>
      <c r="F25" s="200"/>
      <c r="G25" s="500"/>
      <c r="H25" s="501"/>
      <c r="I25" s="500"/>
      <c r="J25" s="501"/>
      <c r="K25" s="500"/>
      <c r="L25" s="501"/>
      <c r="M25" s="500"/>
      <c r="N25" s="501"/>
      <c r="O25" s="500"/>
      <c r="P25" s="502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67"/>
      <c r="C26" s="167"/>
      <c r="D26" s="167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650" t="s">
        <v>1371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21" t="s">
        <v>1096</v>
      </c>
      <c r="B28" s="121" t="s">
        <v>1097</v>
      </c>
      <c r="C28" s="121"/>
      <c r="D28" s="121"/>
      <c r="E28" s="121"/>
      <c r="F28" s="121"/>
      <c r="G28" s="121"/>
      <c r="H28" s="121"/>
      <c r="I28" s="121"/>
      <c r="J28" s="121"/>
      <c r="K28" s="121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21"/>
      <c r="B29" s="121" t="s">
        <v>1098</v>
      </c>
      <c r="C29" s="121"/>
      <c r="D29" s="121"/>
      <c r="E29" s="121"/>
      <c r="F29" s="121"/>
      <c r="G29" s="121"/>
      <c r="H29" s="121"/>
      <c r="I29" s="121"/>
      <c r="J29" s="121"/>
      <c r="K29" s="121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21"/>
      <c r="B30" s="121" t="s">
        <v>1099</v>
      </c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 t="s">
        <v>1100</v>
      </c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8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8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21"/>
      <c r="R41" s="121"/>
      <c r="S41" s="121"/>
      <c r="T41" s="121"/>
      <c r="U41" s="121"/>
      <c r="V41" s="121"/>
      <c r="W41" s="121"/>
      <c r="X41" s="121"/>
      <c r="Y41" s="121"/>
      <c r="Z41" s="121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5">
    <mergeCell ref="A3:P3"/>
    <mergeCell ref="A7:A10"/>
    <mergeCell ref="B7:B10"/>
    <mergeCell ref="C7:C10"/>
    <mergeCell ref="D7:D10"/>
    <mergeCell ref="E7:F9"/>
    <mergeCell ref="G7:P7"/>
    <mergeCell ref="G8:J8"/>
    <mergeCell ref="K8:N8"/>
    <mergeCell ref="O8:P8"/>
    <mergeCell ref="G9:H9"/>
    <mergeCell ref="I9:J9"/>
    <mergeCell ref="K9:L9"/>
    <mergeCell ref="M9:N9"/>
    <mergeCell ref="O9:P9"/>
  </mergeCells>
  <pageMargins left="0.75" right="0.75" top="1" bottom="1" header="0.51180555555555496" footer="0.51180555555555496"/>
  <pageSetup paperSize="9" firstPageNumber="0" orientation="landscape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K9" sqref="K9"/>
    </sheetView>
  </sheetViews>
  <sheetFormatPr defaultColWidth="14.42578125" defaultRowHeight="15" x14ac:dyDescent="0.25"/>
  <cols>
    <col min="1" max="1" width="5.7109375" customWidth="1"/>
    <col min="2" max="2" width="17.5703125" customWidth="1"/>
    <col min="3" max="3" width="20.28515625" customWidth="1"/>
    <col min="4" max="4" width="12.7109375" customWidth="1"/>
    <col min="5" max="7" width="11.7109375" customWidth="1"/>
    <col min="8" max="8" width="15.140625" customWidth="1"/>
    <col min="9" max="9" width="11.7109375" customWidth="1"/>
    <col min="10" max="12" width="8.7109375" customWidth="1"/>
    <col min="13" max="15" width="9.28515625" customWidth="1"/>
    <col min="16" max="26" width="10.7109375" customWidth="1"/>
  </cols>
  <sheetData>
    <row r="1" spans="1:26" ht="15.75" x14ac:dyDescent="0.25">
      <c r="A1" s="101" t="s">
        <v>1101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1102</v>
      </c>
      <c r="B3" s="705"/>
      <c r="C3" s="705"/>
      <c r="D3" s="705"/>
      <c r="E3" s="705"/>
      <c r="F3" s="705"/>
      <c r="G3" s="705"/>
      <c r="H3" s="705"/>
      <c r="I3" s="705"/>
      <c r="J3" s="142"/>
      <c r="K3" s="142"/>
      <c r="L3" s="142"/>
      <c r="M3" s="142"/>
      <c r="N3" s="142"/>
      <c r="O3" s="142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22" t="str">
        <f>'1'!$E$5</f>
        <v>KABUPATEN/KOTA</v>
      </c>
      <c r="E4" s="101" t="str">
        <f>'1'!$F$5</f>
        <v>KARANGANYAR</v>
      </c>
      <c r="F4" s="102"/>
      <c r="G4" s="102"/>
      <c r="H4" s="102"/>
      <c r="I4" s="102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22" t="str">
        <f>'1'!$E$6</f>
        <v>TAHUN</v>
      </c>
      <c r="E5" s="101">
        <f>'1'!$F$6</f>
        <v>2024</v>
      </c>
      <c r="F5" s="102"/>
      <c r="G5" s="102"/>
      <c r="H5" s="102"/>
      <c r="I5" s="102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750</v>
      </c>
      <c r="E7" s="707" t="s">
        <v>1103</v>
      </c>
      <c r="F7" s="707"/>
      <c r="G7" s="707"/>
      <c r="H7" s="707" t="s">
        <v>1104</v>
      </c>
      <c r="I7" s="707" t="s">
        <v>1105</v>
      </c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x14ac:dyDescent="0.25">
      <c r="A8" s="706"/>
      <c r="B8" s="706"/>
      <c r="C8" s="706"/>
      <c r="D8" s="706"/>
      <c r="E8" s="707"/>
      <c r="F8" s="707"/>
      <c r="G8" s="707"/>
      <c r="H8" s="707"/>
      <c r="I8" s="707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706"/>
      <c r="B9" s="706"/>
      <c r="C9" s="706"/>
      <c r="D9" s="706"/>
      <c r="E9" s="707"/>
      <c r="F9" s="707"/>
      <c r="G9" s="707"/>
      <c r="H9" s="707"/>
      <c r="I9" s="707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35.25" customHeight="1" x14ac:dyDescent="0.25">
      <c r="A10" s="706"/>
      <c r="B10" s="706"/>
      <c r="C10" s="706"/>
      <c r="D10" s="706"/>
      <c r="E10" s="107" t="s">
        <v>1106</v>
      </c>
      <c r="F10" s="107" t="s">
        <v>1107</v>
      </c>
      <c r="G10" s="107" t="s">
        <v>605</v>
      </c>
      <c r="H10" s="707"/>
      <c r="I10" s="707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ht="15.75" x14ac:dyDescent="0.25">
      <c r="A12" s="111">
        <v>1</v>
      </c>
      <c r="B12" s="383" t="str">
        <f>'9'!B9</f>
        <v>JUMAPOLO</v>
      </c>
      <c r="C12" s="150" t="str">
        <f>'29'!C11</f>
        <v>PASEBAN</v>
      </c>
      <c r="D12" s="111">
        <v>35</v>
      </c>
      <c r="E12" s="114">
        <v>0</v>
      </c>
      <c r="F12" s="358">
        <v>18</v>
      </c>
      <c r="G12" s="358">
        <f t="shared" ref="G12:G23" si="0">SUM(E12:F12)</f>
        <v>18</v>
      </c>
      <c r="H12" s="115">
        <f t="shared" ref="H12:H24" si="1">G12/D12*100</f>
        <v>51.428571428571423</v>
      </c>
      <c r="I12" s="155">
        <f t="shared" ref="I12:I24" si="2">E12/G12*100</f>
        <v>0</v>
      </c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.75" x14ac:dyDescent="0.25">
      <c r="A13" s="111">
        <v>2</v>
      </c>
      <c r="B13" s="167"/>
      <c r="C13" s="150" t="str">
        <f>'29'!C12</f>
        <v>LEMAHBANG</v>
      </c>
      <c r="D13" s="111">
        <v>29</v>
      </c>
      <c r="E13" s="114">
        <v>0</v>
      </c>
      <c r="F13" s="358">
        <v>20</v>
      </c>
      <c r="G13" s="358">
        <f t="shared" si="0"/>
        <v>20</v>
      </c>
      <c r="H13" s="115">
        <f t="shared" si="1"/>
        <v>68.965517241379317</v>
      </c>
      <c r="I13" s="155">
        <f t="shared" si="2"/>
        <v>0</v>
      </c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.75" x14ac:dyDescent="0.25">
      <c r="A14" s="111">
        <v>3</v>
      </c>
      <c r="B14" s="167"/>
      <c r="C14" s="150" t="str">
        <f>'29'!C13</f>
        <v>KARANGBANGUN</v>
      </c>
      <c r="D14" s="111">
        <v>37</v>
      </c>
      <c r="E14" s="114">
        <v>0</v>
      </c>
      <c r="F14" s="358">
        <v>24</v>
      </c>
      <c r="G14" s="358">
        <f t="shared" si="0"/>
        <v>24</v>
      </c>
      <c r="H14" s="115">
        <f t="shared" si="1"/>
        <v>64.86486486486487</v>
      </c>
      <c r="I14" s="155">
        <f t="shared" si="2"/>
        <v>0</v>
      </c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.75" x14ac:dyDescent="0.25">
      <c r="A15" s="111">
        <v>4</v>
      </c>
      <c r="B15" s="167"/>
      <c r="C15" s="150" t="str">
        <f>'29'!C14</f>
        <v>PLOSO</v>
      </c>
      <c r="D15" s="111">
        <v>33</v>
      </c>
      <c r="E15" s="114">
        <v>0</v>
      </c>
      <c r="F15" s="358">
        <v>29</v>
      </c>
      <c r="G15" s="358">
        <f t="shared" si="0"/>
        <v>29</v>
      </c>
      <c r="H15" s="115">
        <f t="shared" si="1"/>
        <v>87.878787878787875</v>
      </c>
      <c r="I15" s="155">
        <f t="shared" si="2"/>
        <v>0</v>
      </c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.75" x14ac:dyDescent="0.25">
      <c r="A16" s="111">
        <v>5</v>
      </c>
      <c r="B16" s="167"/>
      <c r="C16" s="150" t="str">
        <f>'29'!C15</f>
        <v>GIRIWONDO</v>
      </c>
      <c r="D16" s="111">
        <v>29</v>
      </c>
      <c r="E16" s="114">
        <v>0</v>
      </c>
      <c r="F16" s="358">
        <v>30</v>
      </c>
      <c r="G16" s="358">
        <f t="shared" si="0"/>
        <v>30</v>
      </c>
      <c r="H16" s="115">
        <f t="shared" si="1"/>
        <v>103.44827586206897</v>
      </c>
      <c r="I16" s="155">
        <f t="shared" si="2"/>
        <v>0</v>
      </c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.75" x14ac:dyDescent="0.25">
      <c r="A17" s="111">
        <v>6</v>
      </c>
      <c r="B17" s="167"/>
      <c r="C17" s="150" t="str">
        <f>'29'!C16</f>
        <v>KADIPIRO</v>
      </c>
      <c r="D17" s="111">
        <v>32</v>
      </c>
      <c r="E17" s="114">
        <v>0</v>
      </c>
      <c r="F17" s="358">
        <v>31</v>
      </c>
      <c r="G17" s="358">
        <f t="shared" si="0"/>
        <v>31</v>
      </c>
      <c r="H17" s="115">
        <f t="shared" si="1"/>
        <v>96.875</v>
      </c>
      <c r="I17" s="155">
        <f t="shared" si="2"/>
        <v>0</v>
      </c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.75" x14ac:dyDescent="0.25">
      <c r="A18" s="111">
        <v>7</v>
      </c>
      <c r="B18" s="167"/>
      <c r="C18" s="150" t="str">
        <f>'29'!C17</f>
        <v>JUMANTORO</v>
      </c>
      <c r="D18" s="111">
        <v>44</v>
      </c>
      <c r="E18" s="114">
        <v>0</v>
      </c>
      <c r="F18" s="358">
        <v>30</v>
      </c>
      <c r="G18" s="358">
        <f t="shared" si="0"/>
        <v>30</v>
      </c>
      <c r="H18" s="115">
        <f t="shared" si="1"/>
        <v>68.181818181818173</v>
      </c>
      <c r="I18" s="155">
        <f t="shared" si="2"/>
        <v>0</v>
      </c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.75" x14ac:dyDescent="0.25">
      <c r="A19" s="111">
        <v>8</v>
      </c>
      <c r="B19" s="167"/>
      <c r="C19" s="150" t="str">
        <f>'29'!C18</f>
        <v>KEDAWUNG</v>
      </c>
      <c r="D19" s="111">
        <v>26</v>
      </c>
      <c r="E19" s="114">
        <v>1</v>
      </c>
      <c r="F19" s="358">
        <v>19</v>
      </c>
      <c r="G19" s="358">
        <f t="shared" si="0"/>
        <v>20</v>
      </c>
      <c r="H19" s="115">
        <f t="shared" si="1"/>
        <v>76.923076923076934</v>
      </c>
      <c r="I19" s="155">
        <f t="shared" si="2"/>
        <v>5</v>
      </c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.75" x14ac:dyDescent="0.25">
      <c r="A20" s="111">
        <v>9</v>
      </c>
      <c r="B20" s="167"/>
      <c r="C20" s="150" t="str">
        <f>'29'!C19</f>
        <v>BAKALAN</v>
      </c>
      <c r="D20" s="111">
        <v>30</v>
      </c>
      <c r="E20" s="114">
        <v>1</v>
      </c>
      <c r="F20" s="358">
        <v>20</v>
      </c>
      <c r="G20" s="358">
        <f t="shared" si="0"/>
        <v>21</v>
      </c>
      <c r="H20" s="115">
        <f t="shared" si="1"/>
        <v>70</v>
      </c>
      <c r="I20" s="155">
        <f t="shared" si="2"/>
        <v>4.7619047619047619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67"/>
      <c r="C21" s="150" t="str">
        <f>'29'!C20</f>
        <v>JUMAPOLO</v>
      </c>
      <c r="D21" s="111">
        <v>49</v>
      </c>
      <c r="E21" s="114">
        <v>0</v>
      </c>
      <c r="F21" s="358">
        <v>52</v>
      </c>
      <c r="G21" s="358">
        <f t="shared" si="0"/>
        <v>52</v>
      </c>
      <c r="H21" s="115">
        <f t="shared" si="1"/>
        <v>106.12244897959184</v>
      </c>
      <c r="I21" s="155">
        <f t="shared" si="2"/>
        <v>0</v>
      </c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67"/>
      <c r="C22" s="150" t="str">
        <f>'29'!C21</f>
        <v>KWANGSAN</v>
      </c>
      <c r="D22" s="111">
        <v>39</v>
      </c>
      <c r="E22" s="114">
        <v>1</v>
      </c>
      <c r="F22" s="358">
        <v>39</v>
      </c>
      <c r="G22" s="358">
        <f t="shared" si="0"/>
        <v>40</v>
      </c>
      <c r="H22" s="115">
        <f t="shared" si="1"/>
        <v>102.56410256410255</v>
      </c>
      <c r="I22" s="155">
        <f t="shared" si="2"/>
        <v>2.5</v>
      </c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67"/>
      <c r="C23" s="150" t="str">
        <f>'29'!C22</f>
        <v>JATIREJO</v>
      </c>
      <c r="D23" s="111">
        <v>39</v>
      </c>
      <c r="E23" s="114">
        <v>0</v>
      </c>
      <c r="F23" s="358">
        <v>42</v>
      </c>
      <c r="G23" s="358">
        <f t="shared" si="0"/>
        <v>42</v>
      </c>
      <c r="H23" s="115">
        <f t="shared" si="1"/>
        <v>107.69230769230769</v>
      </c>
      <c r="I23" s="155">
        <f t="shared" si="2"/>
        <v>0</v>
      </c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16" t="s">
        <v>597</v>
      </c>
      <c r="B24" s="503"/>
      <c r="C24" s="116"/>
      <c r="D24" s="256">
        <f>SUM(D12:D23)</f>
        <v>422</v>
      </c>
      <c r="E24" s="256">
        <f>SUM(E12:E23)</f>
        <v>3</v>
      </c>
      <c r="F24" s="256">
        <f>SUM(F12:F23)</f>
        <v>354</v>
      </c>
      <c r="G24" s="256">
        <f>SUM(G12:G23)</f>
        <v>357</v>
      </c>
      <c r="H24" s="120">
        <f t="shared" si="1"/>
        <v>84.597156398104261</v>
      </c>
      <c r="I24" s="256">
        <f t="shared" si="2"/>
        <v>0.84033613445378152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67"/>
      <c r="C25" s="167"/>
      <c r="D25" s="167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1369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8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8">
    <mergeCell ref="A3:I3"/>
    <mergeCell ref="A7:A10"/>
    <mergeCell ref="B7:B10"/>
    <mergeCell ref="C7:C10"/>
    <mergeCell ref="D7:D10"/>
    <mergeCell ref="E7:G9"/>
    <mergeCell ref="H7:H10"/>
    <mergeCell ref="I7:I10"/>
  </mergeCells>
  <pageMargins left="0.75" right="0.75" top="1" bottom="1" header="0.51180555555555496" footer="0.51180555555555496"/>
  <pageSetup paperSize="9" firstPageNumber="0" orientation="landscape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G26" sqref="G26"/>
    </sheetView>
  </sheetViews>
  <sheetFormatPr defaultColWidth="14.42578125" defaultRowHeight="15" x14ac:dyDescent="0.25"/>
  <cols>
    <col min="1" max="1" width="5.7109375" customWidth="1"/>
    <col min="2" max="2" width="17" customWidth="1"/>
    <col min="3" max="3" width="23.7109375" customWidth="1"/>
    <col min="4" max="4" width="17.7109375" customWidth="1"/>
    <col min="5" max="10" width="11.7109375" customWidth="1"/>
    <col min="11" max="12" width="8.7109375" customWidth="1"/>
    <col min="13" max="15" width="9.28515625" customWidth="1"/>
    <col min="16" max="26" width="10.7109375" customWidth="1"/>
  </cols>
  <sheetData>
    <row r="1" spans="1:26" ht="15.75" x14ac:dyDescent="0.25">
      <c r="A1" s="101" t="s">
        <v>1108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1109</v>
      </c>
      <c r="B3" s="705"/>
      <c r="C3" s="705"/>
      <c r="D3" s="705"/>
      <c r="E3" s="705"/>
      <c r="F3" s="705"/>
      <c r="G3" s="705"/>
      <c r="H3" s="705"/>
      <c r="I3" s="705"/>
      <c r="J3" s="105"/>
      <c r="K3" s="142"/>
      <c r="L3" s="142"/>
      <c r="M3" s="142"/>
      <c r="N3" s="142"/>
      <c r="O3" s="142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/>
      <c r="D4" s="122" t="str">
        <f>'1'!$E$5</f>
        <v>KABUPATEN/KOTA</v>
      </c>
      <c r="E4" s="101" t="str">
        <f>'1'!$F$5</f>
        <v>KARANGANYAR</v>
      </c>
      <c r="F4" s="102"/>
      <c r="G4" s="102"/>
      <c r="H4" s="102"/>
      <c r="I4" s="102"/>
      <c r="J4" s="102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/>
      <c r="D5" s="122" t="str">
        <f>'1'!$E$6</f>
        <v>TAHUN</v>
      </c>
      <c r="E5" s="101">
        <f>'1'!$F$6</f>
        <v>2024</v>
      </c>
      <c r="F5" s="102"/>
      <c r="G5" s="102"/>
      <c r="H5" s="102"/>
      <c r="I5" s="102"/>
      <c r="J5" s="102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1110</v>
      </c>
      <c r="E7" s="707" t="s">
        <v>1111</v>
      </c>
      <c r="F7" s="707"/>
      <c r="G7" s="707"/>
      <c r="H7" s="707"/>
      <c r="I7" s="707"/>
      <c r="J7" s="707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x14ac:dyDescent="0.25">
      <c r="A8" s="706"/>
      <c r="B8" s="706"/>
      <c r="C8" s="706"/>
      <c r="D8" s="706"/>
      <c r="E8" s="707"/>
      <c r="F8" s="707"/>
      <c r="G8" s="707"/>
      <c r="H8" s="707"/>
      <c r="I8" s="707"/>
      <c r="J8" s="707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" customHeight="1" x14ac:dyDescent="0.25">
      <c r="A9" s="706"/>
      <c r="B9" s="706"/>
      <c r="C9" s="706"/>
      <c r="D9" s="706"/>
      <c r="E9" s="707" t="s">
        <v>923</v>
      </c>
      <c r="F9" s="707"/>
      <c r="G9" s="707" t="s">
        <v>1112</v>
      </c>
      <c r="H9" s="707"/>
      <c r="I9" s="707" t="s">
        <v>605</v>
      </c>
      <c r="J9" s="707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23.25" customHeight="1" x14ac:dyDescent="0.25">
      <c r="A10" s="706"/>
      <c r="B10" s="706"/>
      <c r="C10" s="706"/>
      <c r="D10" s="706"/>
      <c r="E10" s="107" t="s">
        <v>1113</v>
      </c>
      <c r="F10" s="107" t="s">
        <v>29</v>
      </c>
      <c r="G10" s="107" t="s">
        <v>1113</v>
      </c>
      <c r="H10" s="107" t="s">
        <v>29</v>
      </c>
      <c r="I10" s="107" t="s">
        <v>1113</v>
      </c>
      <c r="J10" s="107" t="s">
        <v>29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09">
        <v>2</v>
      </c>
      <c r="C11" s="221">
        <v>3</v>
      </c>
      <c r="D11" s="221">
        <v>4</v>
      </c>
      <c r="E11" s="221">
        <v>5</v>
      </c>
      <c r="F11" s="221">
        <v>6</v>
      </c>
      <c r="G11" s="221">
        <v>7</v>
      </c>
      <c r="H11" s="221">
        <v>8</v>
      </c>
      <c r="I11" s="221">
        <v>9</v>
      </c>
      <c r="J11" s="221">
        <v>10</v>
      </c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x14ac:dyDescent="0.25">
      <c r="A12" s="111">
        <v>1</v>
      </c>
      <c r="B12" s="167" t="str">
        <f>'9'!B9</f>
        <v>JUMAPOLO</v>
      </c>
      <c r="C12" s="150" t="str">
        <f>'29'!C11</f>
        <v>PASEBAN</v>
      </c>
      <c r="D12" s="151">
        <v>0</v>
      </c>
      <c r="E12" s="151">
        <v>0</v>
      </c>
      <c r="F12" s="157">
        <v>0</v>
      </c>
      <c r="G12" s="151">
        <v>0</v>
      </c>
      <c r="H12" s="157">
        <v>0</v>
      </c>
      <c r="I12" s="151">
        <v>0</v>
      </c>
      <c r="J12" s="157"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2</v>
      </c>
      <c r="B13" s="167"/>
      <c r="C13" s="150" t="str">
        <f>'29'!C12</f>
        <v>LEMAHBANG</v>
      </c>
      <c r="D13" s="151">
        <v>0</v>
      </c>
      <c r="E13" s="151">
        <v>0</v>
      </c>
      <c r="F13" s="157">
        <v>0</v>
      </c>
      <c r="G13" s="151">
        <v>0</v>
      </c>
      <c r="H13" s="157">
        <v>0</v>
      </c>
      <c r="I13" s="151">
        <v>0</v>
      </c>
      <c r="J13" s="157">
        <v>0</v>
      </c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3</v>
      </c>
      <c r="B14" s="167"/>
      <c r="C14" s="150" t="str">
        <f>'29'!C13</f>
        <v>KARANGBANGUN</v>
      </c>
      <c r="D14" s="151">
        <v>0</v>
      </c>
      <c r="E14" s="151">
        <v>0</v>
      </c>
      <c r="F14" s="157">
        <v>0</v>
      </c>
      <c r="G14" s="151">
        <v>0</v>
      </c>
      <c r="H14" s="157">
        <v>0</v>
      </c>
      <c r="I14" s="151">
        <v>0</v>
      </c>
      <c r="J14" s="157">
        <v>0</v>
      </c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4</v>
      </c>
      <c r="B15" s="167"/>
      <c r="C15" s="150" t="str">
        <f>'29'!C14</f>
        <v>PLOSO</v>
      </c>
      <c r="D15" s="151">
        <v>0</v>
      </c>
      <c r="E15" s="151">
        <v>0</v>
      </c>
      <c r="F15" s="157">
        <v>0</v>
      </c>
      <c r="G15" s="151">
        <v>0</v>
      </c>
      <c r="H15" s="157">
        <v>0</v>
      </c>
      <c r="I15" s="151">
        <v>0</v>
      </c>
      <c r="J15" s="157">
        <v>0</v>
      </c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5</v>
      </c>
      <c r="B16" s="167"/>
      <c r="C16" s="150" t="str">
        <f>'29'!C15</f>
        <v>GIRIWONDO</v>
      </c>
      <c r="D16" s="151">
        <v>0</v>
      </c>
      <c r="E16" s="151">
        <v>0</v>
      </c>
      <c r="F16" s="157">
        <v>0</v>
      </c>
      <c r="G16" s="151">
        <v>0</v>
      </c>
      <c r="H16" s="157">
        <v>0</v>
      </c>
      <c r="I16" s="151">
        <v>0</v>
      </c>
      <c r="J16" s="157">
        <v>0</v>
      </c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6</v>
      </c>
      <c r="B17" s="167"/>
      <c r="C17" s="150" t="str">
        <f>'29'!C16</f>
        <v>KADIPIRO</v>
      </c>
      <c r="D17" s="151">
        <v>1</v>
      </c>
      <c r="E17" s="151">
        <v>1</v>
      </c>
      <c r="F17" s="157">
        <v>0</v>
      </c>
      <c r="G17" s="151">
        <v>0</v>
      </c>
      <c r="H17" s="157">
        <v>0</v>
      </c>
      <c r="I17" s="151">
        <v>1</v>
      </c>
      <c r="J17" s="157">
        <f t="shared" ref="J17" si="0">I17/D17*100</f>
        <v>100</v>
      </c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7</v>
      </c>
      <c r="B18" s="167"/>
      <c r="C18" s="150" t="str">
        <f>'29'!C17</f>
        <v>JUMANTORO</v>
      </c>
      <c r="D18" s="151">
        <v>0</v>
      </c>
      <c r="E18" s="151">
        <v>0</v>
      </c>
      <c r="F18" s="157">
        <v>0</v>
      </c>
      <c r="G18" s="151">
        <v>0</v>
      </c>
      <c r="H18" s="157">
        <v>0</v>
      </c>
      <c r="I18" s="151">
        <v>0</v>
      </c>
      <c r="J18" s="157">
        <v>0</v>
      </c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8</v>
      </c>
      <c r="B19" s="167"/>
      <c r="C19" s="150" t="str">
        <f>'29'!C18</f>
        <v>KEDAWUNG</v>
      </c>
      <c r="D19" s="151">
        <v>0</v>
      </c>
      <c r="E19" s="151">
        <v>0</v>
      </c>
      <c r="F19" s="157">
        <v>0</v>
      </c>
      <c r="G19" s="151">
        <v>0</v>
      </c>
      <c r="H19" s="157">
        <v>0</v>
      </c>
      <c r="I19" s="151">
        <v>0</v>
      </c>
      <c r="J19" s="157">
        <v>0</v>
      </c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9</v>
      </c>
      <c r="B20" s="167"/>
      <c r="C20" s="150" t="str">
        <f>'29'!C19</f>
        <v>BAKALAN</v>
      </c>
      <c r="D20" s="151">
        <v>1</v>
      </c>
      <c r="E20" s="151">
        <v>1</v>
      </c>
      <c r="F20" s="386">
        <f>E20/D20*100</f>
        <v>100</v>
      </c>
      <c r="G20" s="151">
        <v>0</v>
      </c>
      <c r="H20" s="157">
        <f>G20/D20*100</f>
        <v>0</v>
      </c>
      <c r="I20" s="151">
        <v>1</v>
      </c>
      <c r="J20" s="157">
        <f>I20/D20*100</f>
        <v>100</v>
      </c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67"/>
      <c r="C21" s="150" t="str">
        <f>'29'!C20</f>
        <v>JUMAPOLO</v>
      </c>
      <c r="D21" s="151">
        <v>0</v>
      </c>
      <c r="E21" s="151">
        <v>0</v>
      </c>
      <c r="F21" s="157">
        <v>0</v>
      </c>
      <c r="G21" s="151">
        <v>0</v>
      </c>
      <c r="H21" s="157">
        <v>0</v>
      </c>
      <c r="I21" s="151">
        <v>0</v>
      </c>
      <c r="J21" s="157">
        <v>0</v>
      </c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67"/>
      <c r="C22" s="150" t="str">
        <f>'29'!C21</f>
        <v>KWANGSAN</v>
      </c>
      <c r="D22" s="151">
        <v>0</v>
      </c>
      <c r="E22" s="151">
        <v>0</v>
      </c>
      <c r="F22" s="157">
        <v>0</v>
      </c>
      <c r="G22" s="151">
        <v>0</v>
      </c>
      <c r="H22" s="157">
        <v>0</v>
      </c>
      <c r="I22" s="151">
        <v>0</v>
      </c>
      <c r="J22" s="157">
        <v>0</v>
      </c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67"/>
      <c r="C23" s="150" t="str">
        <f>'29'!C22</f>
        <v>JATIREJO</v>
      </c>
      <c r="D23" s="151">
        <v>0</v>
      </c>
      <c r="E23" s="151">
        <v>0</v>
      </c>
      <c r="F23" s="157">
        <v>0</v>
      </c>
      <c r="G23" s="151">
        <v>0</v>
      </c>
      <c r="H23" s="157">
        <v>0</v>
      </c>
      <c r="I23" s="151">
        <v>0</v>
      </c>
      <c r="J23" s="157">
        <v>0</v>
      </c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455" t="s">
        <v>597</v>
      </c>
      <c r="B24" s="456"/>
      <c r="C24" s="116"/>
      <c r="D24" s="256">
        <f>SUM(D12:D23)</f>
        <v>2</v>
      </c>
      <c r="E24" s="256">
        <f>SUM(E12:E23)</f>
        <v>2</v>
      </c>
      <c r="F24" s="388">
        <f>E24/D24*100</f>
        <v>100</v>
      </c>
      <c r="G24" s="256">
        <f>SUM(G12:G23)</f>
        <v>0</v>
      </c>
      <c r="H24" s="348">
        <f>G24/D24*100</f>
        <v>0</v>
      </c>
      <c r="I24" s="256">
        <f>E24+G24</f>
        <v>2</v>
      </c>
      <c r="J24" s="388">
        <f>I24/D24*100</f>
        <v>100</v>
      </c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67"/>
      <c r="C25" s="167"/>
      <c r="D25" s="167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1369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8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9">
    <mergeCell ref="A3:I3"/>
    <mergeCell ref="A7:A10"/>
    <mergeCell ref="B7:B10"/>
    <mergeCell ref="C7:C10"/>
    <mergeCell ref="D7:D10"/>
    <mergeCell ref="E7:J8"/>
    <mergeCell ref="E9:F9"/>
    <mergeCell ref="G9:H9"/>
    <mergeCell ref="I9:J9"/>
  </mergeCells>
  <printOptions horizontalCentered="1"/>
  <pageMargins left="0.74791666666666701" right="0.74791666666666701" top="0.98402777777777795" bottom="0.98402777777777795" header="0.51180555555555496" footer="0.51180555555555496"/>
  <pageSetup paperSize="9" firstPageNumber="0" orientation="landscape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topLeftCell="A3" zoomScaleNormal="100" workbookViewId="0">
      <selection activeCell="N14" sqref="N14"/>
    </sheetView>
  </sheetViews>
  <sheetFormatPr defaultColWidth="14.42578125" defaultRowHeight="15" x14ac:dyDescent="0.25"/>
  <cols>
    <col min="1" max="1" width="5.7109375" customWidth="1"/>
    <col min="2" max="2" width="17.5703125" customWidth="1"/>
    <col min="3" max="3" width="20.7109375" customWidth="1"/>
    <col min="4" max="4" width="10.7109375" customWidth="1"/>
    <col min="5" max="5" width="10.140625" customWidth="1"/>
    <col min="6" max="6" width="10.85546875" customWidth="1"/>
    <col min="7" max="7" width="9.42578125" customWidth="1"/>
    <col min="8" max="8" width="10.28515625" customWidth="1"/>
    <col min="9" max="9" width="12.140625" customWidth="1"/>
    <col min="10" max="10" width="10.42578125" customWidth="1"/>
    <col min="11" max="11" width="10.140625" customWidth="1"/>
    <col min="12" max="12" width="11" customWidth="1"/>
    <col min="13" max="26" width="9.28515625" customWidth="1"/>
  </cols>
  <sheetData>
    <row r="1" spans="1:26" ht="15.75" x14ac:dyDescent="0.25">
      <c r="A1" s="101" t="s">
        <v>1114</v>
      </c>
      <c r="B1" s="167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ht="15.75" x14ac:dyDescent="0.25">
      <c r="A2" s="101" t="s">
        <v>395</v>
      </c>
      <c r="B2" s="101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1115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22" t="str">
        <f>'1'!$E$5</f>
        <v>KABUPATEN/KOTA</v>
      </c>
      <c r="G4" s="101" t="str">
        <f>'1'!$F$5</f>
        <v>KARANGANYAR</v>
      </c>
      <c r="H4" s="102"/>
      <c r="I4" s="102"/>
      <c r="J4" s="102"/>
      <c r="K4" s="102"/>
      <c r="L4" s="10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22" t="str">
        <f>'1'!$E$6</f>
        <v>TAHUN</v>
      </c>
      <c r="G5" s="101">
        <f>'1'!$F$6</f>
        <v>2024</v>
      </c>
      <c r="H5" s="102"/>
      <c r="I5" s="102"/>
      <c r="J5" s="102"/>
      <c r="K5" s="102"/>
      <c r="L5" s="102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9.5" customHeight="1" x14ac:dyDescent="0.25">
      <c r="A7" s="708" t="s">
        <v>4</v>
      </c>
      <c r="B7" s="708" t="s">
        <v>502</v>
      </c>
      <c r="C7" s="708" t="str">
        <f>'12'!C7</f>
        <v>DESA</v>
      </c>
      <c r="D7" s="708" t="s">
        <v>1116</v>
      </c>
      <c r="E7" s="708"/>
      <c r="F7" s="708"/>
      <c r="G7" s="708"/>
      <c r="H7" s="708"/>
      <c r="I7" s="708"/>
      <c r="J7" s="708"/>
      <c r="K7" s="708"/>
      <c r="L7" s="708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3.75" customHeight="1" x14ac:dyDescent="0.25">
      <c r="A8" s="708"/>
      <c r="B8" s="708"/>
      <c r="C8" s="708"/>
      <c r="D8" s="707" t="s">
        <v>1117</v>
      </c>
      <c r="E8" s="707"/>
      <c r="F8" s="707"/>
      <c r="G8" s="707" t="s">
        <v>1118</v>
      </c>
      <c r="H8" s="707"/>
      <c r="I8" s="707"/>
      <c r="J8" s="783" t="s">
        <v>1119</v>
      </c>
      <c r="K8" s="783"/>
      <c r="L8" s="78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9.5" customHeight="1" x14ac:dyDescent="0.25">
      <c r="A9" s="708"/>
      <c r="B9" s="708"/>
      <c r="C9" s="708"/>
      <c r="D9" s="107" t="s">
        <v>8</v>
      </c>
      <c r="E9" s="107" t="s">
        <v>9</v>
      </c>
      <c r="F9" s="107" t="s">
        <v>448</v>
      </c>
      <c r="G9" s="107" t="s">
        <v>8</v>
      </c>
      <c r="H9" s="107" t="s">
        <v>9</v>
      </c>
      <c r="I9" s="107" t="s">
        <v>448</v>
      </c>
      <c r="J9" s="107" t="s">
        <v>8</v>
      </c>
      <c r="K9" s="107" t="s">
        <v>9</v>
      </c>
      <c r="L9" s="107" t="s">
        <v>448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221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9.5" customHeight="1" x14ac:dyDescent="0.25">
      <c r="A11" s="111">
        <v>1</v>
      </c>
      <c r="B11" s="504" t="str">
        <f>'9'!B9</f>
        <v>JUMAPOLO</v>
      </c>
      <c r="C11" s="117" t="str">
        <f>'12'!C11</f>
        <v>PASEBAN</v>
      </c>
      <c r="D11" s="130">
        <v>0</v>
      </c>
      <c r="E11" s="130">
        <v>0</v>
      </c>
      <c r="F11" s="130">
        <f t="shared" ref="F11:F22" si="0">SUM(D11:E11)</f>
        <v>0</v>
      </c>
      <c r="G11" s="130">
        <v>0</v>
      </c>
      <c r="H11" s="130">
        <v>0</v>
      </c>
      <c r="I11" s="130">
        <v>0</v>
      </c>
      <c r="J11" s="130">
        <v>0</v>
      </c>
      <c r="K11" s="505">
        <v>0</v>
      </c>
      <c r="L11" s="130">
        <f>SUM(J11:K11)</f>
        <v>0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2</v>
      </c>
      <c r="B12" s="252"/>
      <c r="C12" s="117" t="str">
        <f>'12'!C12</f>
        <v>LEMAHBANG</v>
      </c>
      <c r="D12" s="130">
        <v>0</v>
      </c>
      <c r="E12" s="130">
        <v>0</v>
      </c>
      <c r="F12" s="130">
        <f t="shared" si="0"/>
        <v>0</v>
      </c>
      <c r="G12" s="130">
        <v>0</v>
      </c>
      <c r="H12" s="130">
        <v>0</v>
      </c>
      <c r="I12" s="130">
        <v>0</v>
      </c>
      <c r="J12" s="130">
        <v>0</v>
      </c>
      <c r="K12" s="505">
        <v>0</v>
      </c>
      <c r="L12" s="130">
        <f>SUM(J12:K12)</f>
        <v>0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3</v>
      </c>
      <c r="B13" s="252"/>
      <c r="C13" s="117" t="str">
        <f>'12'!C13</f>
        <v>KARANGBANGUN</v>
      </c>
      <c r="D13" s="130">
        <v>0</v>
      </c>
      <c r="E13" s="130">
        <v>0</v>
      </c>
      <c r="F13" s="130">
        <f t="shared" si="0"/>
        <v>0</v>
      </c>
      <c r="G13" s="130">
        <v>0</v>
      </c>
      <c r="H13" s="130">
        <v>0</v>
      </c>
      <c r="I13" s="130">
        <v>0</v>
      </c>
      <c r="J13" s="130">
        <v>0</v>
      </c>
      <c r="K13" s="505">
        <v>0</v>
      </c>
      <c r="L13" s="130">
        <f>SUM(J13:K13)</f>
        <v>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4</v>
      </c>
      <c r="B14" s="252"/>
      <c r="C14" s="117" t="str">
        <f>'12'!C14</f>
        <v>PLOSO</v>
      </c>
      <c r="D14" s="130">
        <v>0</v>
      </c>
      <c r="E14" s="130">
        <v>0</v>
      </c>
      <c r="F14" s="130">
        <f t="shared" si="0"/>
        <v>0</v>
      </c>
      <c r="G14" s="130">
        <v>0</v>
      </c>
      <c r="H14" s="130">
        <v>0</v>
      </c>
      <c r="I14" s="130">
        <v>0</v>
      </c>
      <c r="J14" s="130">
        <v>0</v>
      </c>
      <c r="K14" s="505">
        <v>0</v>
      </c>
      <c r="L14" s="130">
        <v>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5</v>
      </c>
      <c r="B15" s="252"/>
      <c r="C15" s="117" t="str">
        <f>'12'!C15</f>
        <v>GIRIWONDO</v>
      </c>
      <c r="D15" s="130">
        <v>0</v>
      </c>
      <c r="E15" s="130">
        <v>0</v>
      </c>
      <c r="F15" s="130">
        <f t="shared" si="0"/>
        <v>0</v>
      </c>
      <c r="G15" s="130">
        <v>0</v>
      </c>
      <c r="H15" s="130">
        <v>0</v>
      </c>
      <c r="I15" s="130">
        <v>0</v>
      </c>
      <c r="J15" s="130">
        <v>0</v>
      </c>
      <c r="K15" s="505">
        <v>0</v>
      </c>
      <c r="L15" s="130">
        <f t="shared" ref="L15:L22" si="1">SUM(J15:K15)</f>
        <v>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6</v>
      </c>
      <c r="B16" s="252"/>
      <c r="C16" s="117" t="str">
        <f>'12'!C16</f>
        <v>KADIPIRO</v>
      </c>
      <c r="D16" s="130">
        <v>0</v>
      </c>
      <c r="E16" s="130">
        <v>0</v>
      </c>
      <c r="F16" s="130">
        <f t="shared" si="0"/>
        <v>0</v>
      </c>
      <c r="G16" s="130">
        <v>0</v>
      </c>
      <c r="H16" s="130">
        <v>0</v>
      </c>
      <c r="I16" s="130">
        <v>0</v>
      </c>
      <c r="J16" s="130">
        <v>0</v>
      </c>
      <c r="K16" s="505">
        <v>0</v>
      </c>
      <c r="L16" s="130">
        <f t="shared" si="1"/>
        <v>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7</v>
      </c>
      <c r="B17" s="252"/>
      <c r="C17" s="117" t="str">
        <f>'12'!C17</f>
        <v>JUMANTORO</v>
      </c>
      <c r="D17" s="130">
        <v>0</v>
      </c>
      <c r="E17" s="130">
        <v>0</v>
      </c>
      <c r="F17" s="130">
        <f t="shared" si="0"/>
        <v>0</v>
      </c>
      <c r="G17" s="130">
        <v>0</v>
      </c>
      <c r="H17" s="130">
        <v>0</v>
      </c>
      <c r="I17" s="130">
        <v>0</v>
      </c>
      <c r="J17" s="130">
        <v>0</v>
      </c>
      <c r="K17" s="505">
        <v>0</v>
      </c>
      <c r="L17" s="130">
        <f t="shared" si="1"/>
        <v>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8</v>
      </c>
      <c r="B18" s="252"/>
      <c r="C18" s="117" t="str">
        <f>'12'!C18</f>
        <v>KEDAWUNG</v>
      </c>
      <c r="D18" s="130">
        <v>0</v>
      </c>
      <c r="E18" s="130">
        <v>0</v>
      </c>
      <c r="F18" s="130">
        <f t="shared" si="0"/>
        <v>0</v>
      </c>
      <c r="G18" s="130">
        <v>0</v>
      </c>
      <c r="H18" s="130">
        <v>0</v>
      </c>
      <c r="I18" s="130">
        <v>0</v>
      </c>
      <c r="J18" s="130">
        <v>0</v>
      </c>
      <c r="K18" s="505">
        <v>0</v>
      </c>
      <c r="L18" s="130">
        <f t="shared" si="1"/>
        <v>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9</v>
      </c>
      <c r="B19" s="252"/>
      <c r="C19" s="117" t="str">
        <f>'12'!C19</f>
        <v>BAKALAN</v>
      </c>
      <c r="D19" s="130">
        <v>0</v>
      </c>
      <c r="E19" s="130">
        <v>0</v>
      </c>
      <c r="F19" s="130">
        <f t="shared" si="0"/>
        <v>0</v>
      </c>
      <c r="G19" s="130">
        <v>0</v>
      </c>
      <c r="H19" s="130">
        <v>0</v>
      </c>
      <c r="I19" s="130">
        <v>0</v>
      </c>
      <c r="J19" s="130">
        <v>0</v>
      </c>
      <c r="K19" s="505">
        <v>0</v>
      </c>
      <c r="L19" s="130">
        <f t="shared" si="1"/>
        <v>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10</v>
      </c>
      <c r="B20" s="252"/>
      <c r="C20" s="117" t="str">
        <f>'12'!C20</f>
        <v>JUMAPOLO</v>
      </c>
      <c r="D20" s="130">
        <v>0</v>
      </c>
      <c r="E20" s="130">
        <v>0</v>
      </c>
      <c r="F20" s="130">
        <f t="shared" si="0"/>
        <v>0</v>
      </c>
      <c r="G20" s="130">
        <v>0</v>
      </c>
      <c r="H20" s="130">
        <v>0</v>
      </c>
      <c r="I20" s="130">
        <v>0</v>
      </c>
      <c r="J20" s="130">
        <v>0</v>
      </c>
      <c r="K20" s="505">
        <v>0</v>
      </c>
      <c r="L20" s="130">
        <f t="shared" si="1"/>
        <v>0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11</v>
      </c>
      <c r="B21" s="252"/>
      <c r="C21" s="117" t="str">
        <f>'12'!C21</f>
        <v>KWANGSAN</v>
      </c>
      <c r="D21" s="130">
        <v>0</v>
      </c>
      <c r="E21" s="130">
        <v>0</v>
      </c>
      <c r="F21" s="130">
        <f t="shared" si="0"/>
        <v>0</v>
      </c>
      <c r="G21" s="130">
        <v>0</v>
      </c>
      <c r="H21" s="130">
        <v>0</v>
      </c>
      <c r="I21" s="130">
        <v>0</v>
      </c>
      <c r="J21" s="130">
        <v>0</v>
      </c>
      <c r="K21" s="505">
        <v>0</v>
      </c>
      <c r="L21" s="130">
        <f t="shared" si="1"/>
        <v>0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12</v>
      </c>
      <c r="B22" s="506"/>
      <c r="C22" s="117" t="str">
        <f>'12'!C22</f>
        <v>JATIREJO</v>
      </c>
      <c r="D22" s="130">
        <v>0</v>
      </c>
      <c r="E22" s="130">
        <v>0</v>
      </c>
      <c r="F22" s="130">
        <f t="shared" si="0"/>
        <v>0</v>
      </c>
      <c r="G22" s="130">
        <v>0</v>
      </c>
      <c r="H22" s="130">
        <v>0</v>
      </c>
      <c r="I22" s="130">
        <v>0</v>
      </c>
      <c r="J22" s="130">
        <v>0</v>
      </c>
      <c r="K22" s="505">
        <v>0</v>
      </c>
      <c r="L22" s="130">
        <f t="shared" si="1"/>
        <v>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503" t="s">
        <v>597</v>
      </c>
      <c r="B23" s="507"/>
      <c r="C23" s="508"/>
      <c r="D23" s="328">
        <f>SUM(D11:D22)</f>
        <v>0</v>
      </c>
      <c r="E23" s="328">
        <f>SUM(E11:E22)</f>
        <v>0</v>
      </c>
      <c r="F23" s="328">
        <f>SUM(F11:F22)</f>
        <v>0</v>
      </c>
      <c r="G23" s="328">
        <v>0</v>
      </c>
      <c r="H23" s="328">
        <f>SUM(H11:H22)</f>
        <v>0</v>
      </c>
      <c r="I23" s="328">
        <f>SUM(I11:I22)</f>
        <v>0</v>
      </c>
      <c r="J23" s="134">
        <v>0</v>
      </c>
      <c r="K23" s="134">
        <f>SUM(K11:K22)</f>
        <v>0</v>
      </c>
      <c r="L23" s="134">
        <v>0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16" t="s">
        <v>1077</v>
      </c>
      <c r="B24" s="455"/>
      <c r="C24" s="509"/>
      <c r="D24" s="120">
        <v>0</v>
      </c>
      <c r="E24" s="120">
        <v>0</v>
      </c>
      <c r="F24" s="510"/>
      <c r="G24" s="120">
        <v>0</v>
      </c>
      <c r="H24" s="120">
        <v>0</v>
      </c>
      <c r="I24" s="511"/>
      <c r="J24" s="120">
        <v>0</v>
      </c>
      <c r="K24" s="120">
        <v>0</v>
      </c>
      <c r="L24" s="510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512" t="s">
        <v>1120</v>
      </c>
      <c r="B25" s="429"/>
      <c r="C25" s="513"/>
      <c r="D25" s="514"/>
      <c r="E25" s="514"/>
      <c r="F25" s="515"/>
      <c r="G25" s="495"/>
      <c r="H25" s="495"/>
      <c r="I25" s="261"/>
      <c r="J25" s="514">
        <f>J23/'2'!C26*100000</f>
        <v>0</v>
      </c>
      <c r="K25" s="514">
        <f>K23/'2'!D26*100000</f>
        <v>0</v>
      </c>
      <c r="L25" s="514">
        <f>L23/'2'!E26*100000</f>
        <v>0</v>
      </c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67"/>
      <c r="C26" s="167"/>
      <c r="D26" s="516"/>
      <c r="E26" s="516"/>
      <c r="F26" s="516"/>
      <c r="G26" s="516"/>
      <c r="H26" s="516"/>
      <c r="I26" s="516"/>
      <c r="J26" s="516"/>
      <c r="K26" s="516"/>
      <c r="L26" s="516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650" t="s">
        <v>1372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 t="s">
        <v>395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21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21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22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</row>
    <row r="225" spans="1:12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</row>
    <row r="226" spans="1:12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</row>
    <row r="227" spans="1:12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</row>
    <row r="228" spans="1:12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</row>
    <row r="229" spans="1:12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</row>
    <row r="230" spans="1:12" ht="15.75" customHeight="1" x14ac:dyDescent="0.25"/>
    <row r="231" spans="1:12" ht="15.75" customHeight="1" x14ac:dyDescent="0.25"/>
    <row r="232" spans="1:12" ht="15.75" customHeight="1" x14ac:dyDescent="0.25"/>
    <row r="233" spans="1:12" ht="15.75" customHeight="1" x14ac:dyDescent="0.25"/>
    <row r="234" spans="1:12" ht="15.75" customHeight="1" x14ac:dyDescent="0.25"/>
    <row r="235" spans="1:12" ht="15.75" customHeight="1" x14ac:dyDescent="0.25"/>
    <row r="236" spans="1:12" ht="15.75" customHeight="1" x14ac:dyDescent="0.25"/>
    <row r="237" spans="1:12" ht="15.75" customHeight="1" x14ac:dyDescent="0.25"/>
    <row r="238" spans="1:12" ht="15.75" customHeight="1" x14ac:dyDescent="0.25"/>
    <row r="239" spans="1:12" ht="15.75" customHeight="1" x14ac:dyDescent="0.25"/>
    <row r="240" spans="1:12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6" right="0.67013888888888895" top="0.9" bottom="0.9" header="0.51180555555555496" footer="0.51180555555555496"/>
  <pageSetup paperSize="9" firstPageNumber="0" orientation="landscape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D1000"/>
  <sheetViews>
    <sheetView zoomScaleNormal="100" workbookViewId="0">
      <selection activeCell="J30" sqref="J30"/>
    </sheetView>
  </sheetViews>
  <sheetFormatPr defaultColWidth="14.42578125" defaultRowHeight="15" x14ac:dyDescent="0.25"/>
  <cols>
    <col min="1" max="1" width="5.7109375" customWidth="1"/>
    <col min="2" max="2" width="18" customWidth="1"/>
    <col min="3" max="3" width="22" customWidth="1"/>
    <col min="4" max="4" width="15.85546875" customWidth="1"/>
    <col min="5" max="5" width="11.7109375" customWidth="1"/>
    <col min="6" max="6" width="10.42578125" customWidth="1"/>
    <col min="7" max="7" width="11.42578125" customWidth="1"/>
    <col min="8" max="8" width="11.140625" customWidth="1"/>
    <col min="9" max="9" width="12.42578125" customWidth="1"/>
    <col min="10" max="10" width="11" customWidth="1"/>
    <col min="11" max="11" width="17.42578125" customWidth="1"/>
    <col min="12" max="30" width="8.7109375" customWidth="1"/>
  </cols>
  <sheetData>
    <row r="1" spans="1:30" ht="15.75" x14ac:dyDescent="0.25">
      <c r="A1" s="517" t="s">
        <v>1121</v>
      </c>
      <c r="B1" s="167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6.5" customHeight="1" x14ac:dyDescent="0.25">
      <c r="A3" s="705" t="s">
        <v>1122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</row>
    <row r="4" spans="1:30" ht="15.75" x14ac:dyDescent="0.25">
      <c r="A4" s="705" t="s">
        <v>1123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</row>
    <row r="5" spans="1:30" ht="15.75" x14ac:dyDescent="0.25">
      <c r="A5" s="102"/>
      <c r="B5" s="102"/>
      <c r="C5" s="102"/>
      <c r="D5" s="102"/>
      <c r="E5" s="122" t="str">
        <f>'1'!$E$5</f>
        <v>KABUPATEN/KOTA</v>
      </c>
      <c r="F5" s="101" t="str">
        <f>'1'!$F$5</f>
        <v>KARANGANYAR</v>
      </c>
      <c r="G5" s="122"/>
      <c r="H5" s="122"/>
      <c r="I5" s="102"/>
      <c r="J5" s="102"/>
      <c r="K5" s="102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3"/>
      <c r="AC5" s="103"/>
      <c r="AD5" s="103"/>
    </row>
    <row r="6" spans="1:30" ht="15.75" x14ac:dyDescent="0.25">
      <c r="A6" s="102"/>
      <c r="B6" s="102"/>
      <c r="C6" s="102"/>
      <c r="D6" s="102"/>
      <c r="E6" s="122" t="str">
        <f>'1'!$E$6</f>
        <v>TAHUN</v>
      </c>
      <c r="F6" s="101">
        <f>'1'!$F$6</f>
        <v>2024</v>
      </c>
      <c r="G6" s="122"/>
      <c r="H6" s="122"/>
      <c r="I6" s="102"/>
      <c r="J6" s="102"/>
      <c r="K6" s="102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</row>
    <row r="7" spans="1:30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</row>
    <row r="8" spans="1:30" ht="19.5" customHeight="1" x14ac:dyDescent="0.25">
      <c r="A8" s="708" t="s">
        <v>4</v>
      </c>
      <c r="B8" s="708" t="s">
        <v>502</v>
      </c>
      <c r="C8" s="708" t="str">
        <f>'12'!C7</f>
        <v>DESA</v>
      </c>
      <c r="D8" s="717" t="s">
        <v>1116</v>
      </c>
      <c r="E8" s="717"/>
      <c r="F8" s="717"/>
      <c r="G8" s="717"/>
      <c r="H8" s="717"/>
      <c r="I8" s="717"/>
      <c r="J8" s="717"/>
      <c r="K8" s="717"/>
      <c r="L8" s="17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</row>
    <row r="9" spans="1:30" ht="93" customHeight="1" x14ac:dyDescent="0.25">
      <c r="A9" s="708"/>
      <c r="B9" s="708"/>
      <c r="C9" s="708"/>
      <c r="D9" s="707" t="s">
        <v>1124</v>
      </c>
      <c r="E9" s="767" t="s">
        <v>1125</v>
      </c>
      <c r="F9" s="767"/>
      <c r="G9" s="706" t="s">
        <v>1126</v>
      </c>
      <c r="H9" s="706"/>
      <c r="I9" s="766" t="s">
        <v>1127</v>
      </c>
      <c r="J9" s="766"/>
      <c r="K9" s="107" t="s">
        <v>1128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</row>
    <row r="10" spans="1:30" ht="19.5" customHeight="1" x14ac:dyDescent="0.25">
      <c r="A10" s="708"/>
      <c r="B10" s="708"/>
      <c r="C10" s="708"/>
      <c r="D10" s="708"/>
      <c r="E10" s="168" t="s">
        <v>326</v>
      </c>
      <c r="F10" s="168" t="s">
        <v>29</v>
      </c>
      <c r="G10" s="106" t="s">
        <v>326</v>
      </c>
      <c r="H10" s="106" t="s">
        <v>29</v>
      </c>
      <c r="I10" s="106" t="s">
        <v>326</v>
      </c>
      <c r="J10" s="106" t="s">
        <v>29</v>
      </c>
      <c r="K10" s="106" t="s">
        <v>326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</row>
    <row r="11" spans="1:30" x14ac:dyDescent="0.25">
      <c r="A11" s="221">
        <v>1</v>
      </c>
      <c r="B11" s="109">
        <v>2</v>
      </c>
      <c r="C11" s="109">
        <v>3</v>
      </c>
      <c r="D11" s="518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</row>
    <row r="12" spans="1:30" x14ac:dyDescent="0.25">
      <c r="A12" s="111">
        <v>1</v>
      </c>
      <c r="B12" s="117" t="s">
        <v>504</v>
      </c>
      <c r="C12" s="519" t="str">
        <f>'12'!C11</f>
        <v>PASEBAN</v>
      </c>
      <c r="D12" s="130">
        <v>0</v>
      </c>
      <c r="E12" s="130">
        <v>0</v>
      </c>
      <c r="F12" s="345">
        <v>0</v>
      </c>
      <c r="G12" s="334">
        <v>0</v>
      </c>
      <c r="H12" s="345">
        <v>0</v>
      </c>
      <c r="I12" s="334">
        <v>0</v>
      </c>
      <c r="J12" s="345">
        <v>0</v>
      </c>
      <c r="K12" s="334">
        <f t="shared" ref="K12:K23" si="0">SUM(G12+I12)</f>
        <v>0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</row>
    <row r="13" spans="1:30" x14ac:dyDescent="0.25">
      <c r="A13" s="111">
        <v>2</v>
      </c>
      <c r="B13" s="117"/>
      <c r="C13" s="519" t="str">
        <f>'12'!C12</f>
        <v>LEMAHBANG</v>
      </c>
      <c r="D13" s="130">
        <v>0</v>
      </c>
      <c r="E13" s="130">
        <v>0</v>
      </c>
      <c r="F13" s="345">
        <v>0</v>
      </c>
      <c r="G13" s="334">
        <v>0</v>
      </c>
      <c r="H13" s="345">
        <v>0</v>
      </c>
      <c r="I13" s="334">
        <v>0</v>
      </c>
      <c r="J13" s="345">
        <v>0</v>
      </c>
      <c r="K13" s="334">
        <f t="shared" si="0"/>
        <v>0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30" x14ac:dyDescent="0.25">
      <c r="A14" s="111">
        <v>3</v>
      </c>
      <c r="B14" s="117"/>
      <c r="C14" s="519" t="str">
        <f>'12'!C13</f>
        <v>KARANGBANGUN</v>
      </c>
      <c r="D14" s="130">
        <v>0</v>
      </c>
      <c r="E14" s="130">
        <v>0</v>
      </c>
      <c r="F14" s="345">
        <v>0</v>
      </c>
      <c r="G14" s="334">
        <v>0</v>
      </c>
      <c r="H14" s="345">
        <v>0</v>
      </c>
      <c r="I14" s="334">
        <v>0</v>
      </c>
      <c r="J14" s="345">
        <v>0</v>
      </c>
      <c r="K14" s="334">
        <f t="shared" si="0"/>
        <v>0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x14ac:dyDescent="0.25">
      <c r="A15" s="111">
        <v>4</v>
      </c>
      <c r="B15" s="117"/>
      <c r="C15" s="519" t="str">
        <f>'12'!C14</f>
        <v>PLOSO</v>
      </c>
      <c r="D15" s="130">
        <v>0</v>
      </c>
      <c r="E15" s="130">
        <v>0</v>
      </c>
      <c r="F15" s="345">
        <v>0</v>
      </c>
      <c r="G15" s="334">
        <v>0</v>
      </c>
      <c r="H15" s="345">
        <v>0</v>
      </c>
      <c r="I15" s="334">
        <v>0</v>
      </c>
      <c r="J15" s="345">
        <v>0</v>
      </c>
      <c r="K15" s="334">
        <f t="shared" si="0"/>
        <v>0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5">
      <c r="A16" s="111">
        <v>5</v>
      </c>
      <c r="B16" s="117"/>
      <c r="C16" s="519" t="str">
        <f>'12'!C15</f>
        <v>GIRIWONDO</v>
      </c>
      <c r="D16" s="130">
        <v>0</v>
      </c>
      <c r="E16" s="130">
        <v>0</v>
      </c>
      <c r="F16" s="345">
        <v>0</v>
      </c>
      <c r="G16" s="334">
        <v>0</v>
      </c>
      <c r="H16" s="345">
        <v>0</v>
      </c>
      <c r="I16" s="334">
        <v>0</v>
      </c>
      <c r="J16" s="345">
        <v>0</v>
      </c>
      <c r="K16" s="334">
        <f t="shared" si="0"/>
        <v>0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x14ac:dyDescent="0.25">
      <c r="A17" s="111">
        <v>6</v>
      </c>
      <c r="B17" s="117"/>
      <c r="C17" s="519" t="str">
        <f>'12'!C16</f>
        <v>KADIPIRO</v>
      </c>
      <c r="D17" s="130">
        <v>0</v>
      </c>
      <c r="E17" s="130">
        <v>0</v>
      </c>
      <c r="F17" s="345">
        <v>0</v>
      </c>
      <c r="G17" s="334">
        <v>0</v>
      </c>
      <c r="H17" s="345">
        <v>0</v>
      </c>
      <c r="I17" s="334">
        <v>0</v>
      </c>
      <c r="J17" s="345">
        <v>0</v>
      </c>
      <c r="K17" s="334">
        <f t="shared" si="0"/>
        <v>0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x14ac:dyDescent="0.25">
      <c r="A18" s="111">
        <v>7</v>
      </c>
      <c r="B18" s="117"/>
      <c r="C18" s="519" t="str">
        <f>'12'!C17</f>
        <v>JUMANTORO</v>
      </c>
      <c r="D18" s="130">
        <v>0</v>
      </c>
      <c r="E18" s="130">
        <v>0</v>
      </c>
      <c r="F18" s="345">
        <v>0</v>
      </c>
      <c r="G18" s="334">
        <v>0</v>
      </c>
      <c r="H18" s="345">
        <v>0</v>
      </c>
      <c r="I18" s="334">
        <v>0</v>
      </c>
      <c r="J18" s="345">
        <v>0</v>
      </c>
      <c r="K18" s="334">
        <f t="shared" si="0"/>
        <v>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x14ac:dyDescent="0.25">
      <c r="A19" s="111">
        <v>8</v>
      </c>
      <c r="B19" s="117"/>
      <c r="C19" s="519" t="str">
        <f>'12'!C18</f>
        <v>KEDAWUNG</v>
      </c>
      <c r="D19" s="130">
        <v>0</v>
      </c>
      <c r="E19" s="130">
        <v>0</v>
      </c>
      <c r="F19" s="345">
        <v>0</v>
      </c>
      <c r="G19" s="334">
        <v>0</v>
      </c>
      <c r="H19" s="345">
        <v>0</v>
      </c>
      <c r="I19" s="334">
        <v>0</v>
      </c>
      <c r="J19" s="345">
        <v>0</v>
      </c>
      <c r="K19" s="334">
        <f t="shared" si="0"/>
        <v>0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x14ac:dyDescent="0.25">
      <c r="A20" s="111">
        <v>9</v>
      </c>
      <c r="B20" s="117"/>
      <c r="C20" s="519" t="str">
        <f>'12'!C19</f>
        <v>BAKALAN</v>
      </c>
      <c r="D20" s="130">
        <v>0</v>
      </c>
      <c r="E20" s="130">
        <v>0</v>
      </c>
      <c r="F20" s="345">
        <v>0</v>
      </c>
      <c r="G20" s="334">
        <v>0</v>
      </c>
      <c r="H20" s="345">
        <v>0</v>
      </c>
      <c r="I20" s="334">
        <v>0</v>
      </c>
      <c r="J20" s="345">
        <v>0</v>
      </c>
      <c r="K20" s="334">
        <f t="shared" si="0"/>
        <v>0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15.75" customHeight="1" x14ac:dyDescent="0.25">
      <c r="A21" s="111">
        <v>10</v>
      </c>
      <c r="B21" s="117"/>
      <c r="C21" s="519" t="str">
        <f>'12'!C20</f>
        <v>JUMAPOLO</v>
      </c>
      <c r="D21" s="130">
        <v>0</v>
      </c>
      <c r="E21" s="130">
        <v>0</v>
      </c>
      <c r="F21" s="345">
        <v>0</v>
      </c>
      <c r="G21" s="334">
        <v>0</v>
      </c>
      <c r="H21" s="345">
        <v>0</v>
      </c>
      <c r="I21" s="334">
        <v>0</v>
      </c>
      <c r="J21" s="345">
        <v>0</v>
      </c>
      <c r="K21" s="334">
        <f t="shared" si="0"/>
        <v>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5.75" customHeight="1" x14ac:dyDescent="0.25">
      <c r="A22" s="111">
        <v>11</v>
      </c>
      <c r="B22" s="117"/>
      <c r="C22" s="519" t="str">
        <f>'12'!C21</f>
        <v>KWANGSAN</v>
      </c>
      <c r="D22" s="130">
        <v>0</v>
      </c>
      <c r="E22" s="130">
        <v>0</v>
      </c>
      <c r="F22" s="345">
        <v>0</v>
      </c>
      <c r="G22" s="334">
        <v>0</v>
      </c>
      <c r="H22" s="345">
        <v>0</v>
      </c>
      <c r="I22" s="334">
        <v>0</v>
      </c>
      <c r="J22" s="345">
        <v>0</v>
      </c>
      <c r="K22" s="334">
        <f t="shared" si="0"/>
        <v>0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5.75" customHeight="1" x14ac:dyDescent="0.25">
      <c r="A23" s="111">
        <v>12</v>
      </c>
      <c r="B23" s="117"/>
      <c r="C23" s="519" t="str">
        <f>'12'!C22</f>
        <v>JATIREJO</v>
      </c>
      <c r="D23" s="130">
        <v>0</v>
      </c>
      <c r="E23" s="130">
        <v>0</v>
      </c>
      <c r="F23" s="345">
        <v>0</v>
      </c>
      <c r="G23" s="334">
        <v>0</v>
      </c>
      <c r="H23" s="345">
        <v>0</v>
      </c>
      <c r="I23" s="334">
        <v>0</v>
      </c>
      <c r="J23" s="345">
        <v>0</v>
      </c>
      <c r="K23" s="334">
        <f t="shared" si="0"/>
        <v>0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5.75" customHeight="1" x14ac:dyDescent="0.25">
      <c r="A24" s="636" t="s">
        <v>597</v>
      </c>
      <c r="B24" s="117"/>
      <c r="C24" s="117"/>
      <c r="D24" s="155"/>
      <c r="E24" s="155"/>
      <c r="F24" s="345"/>
      <c r="G24" s="155"/>
      <c r="H24" s="345"/>
      <c r="I24" s="155"/>
      <c r="J24" s="345"/>
      <c r="K24" s="155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5.75" customHeight="1" x14ac:dyDescent="0.25">
      <c r="A25" s="784" t="s">
        <v>1129</v>
      </c>
      <c r="B25" s="785"/>
      <c r="C25" s="786"/>
      <c r="D25" s="256">
        <f>SUM(D12:D24)</f>
        <v>0</v>
      </c>
      <c r="E25" s="256">
        <f>SUM(E12:E24)</f>
        <v>0</v>
      </c>
      <c r="F25" s="345">
        <v>0</v>
      </c>
      <c r="G25" s="256">
        <f>SUM(G12:G24)</f>
        <v>0</v>
      </c>
      <c r="H25" s="345">
        <v>0</v>
      </c>
      <c r="I25" s="256">
        <f>SUM(I12:I24)</f>
        <v>0</v>
      </c>
      <c r="J25" s="345">
        <v>0</v>
      </c>
      <c r="K25" s="256">
        <f>SUM(K12:K24)</f>
        <v>0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5.75" customHeight="1" x14ac:dyDescent="0.25">
      <c r="A26" s="787"/>
      <c r="B26" s="788"/>
      <c r="C26" s="789"/>
      <c r="D26" s="682"/>
      <c r="E26" s="682"/>
      <c r="F26" s="682"/>
      <c r="G26" s="683">
        <f>G25/'2'!E26*1000000</f>
        <v>0</v>
      </c>
      <c r="H26" s="682"/>
      <c r="I26" s="682"/>
      <c r="J26" s="684"/>
      <c r="K26" s="685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75" customHeight="1" x14ac:dyDescent="0.25">
      <c r="A27" s="650" t="s">
        <v>1372</v>
      </c>
      <c r="B27" s="167"/>
      <c r="C27" s="167"/>
      <c r="D27" s="167"/>
      <c r="E27" s="167"/>
      <c r="F27" s="167"/>
      <c r="G27" s="167"/>
      <c r="H27" s="167"/>
      <c r="I27" s="516"/>
      <c r="J27" s="516"/>
      <c r="K27" s="516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5.75" customHeight="1" x14ac:dyDescent="0.25">
      <c r="A28" s="103" t="s">
        <v>395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9.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516"/>
      <c r="M38" s="516"/>
      <c r="N38" s="516"/>
      <c r="O38" s="516"/>
      <c r="P38" s="516"/>
      <c r="Q38" s="516"/>
      <c r="R38" s="516"/>
      <c r="S38" s="516"/>
      <c r="T38" s="516"/>
      <c r="U38" s="516"/>
      <c r="V38" s="516"/>
      <c r="W38" s="516"/>
      <c r="X38" s="516"/>
      <c r="Y38" s="516"/>
      <c r="Z38" s="516"/>
      <c r="AA38" s="516"/>
      <c r="AB38" s="516"/>
      <c r="AC38" s="516"/>
      <c r="AD38" s="516"/>
    </row>
    <row r="39" spans="1:30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5.75" customHeigh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</row>
    <row r="230" spans="1:30" ht="15.75" customHeigh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</row>
    <row r="231" spans="1:30" ht="15.75" customHeigh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</row>
    <row r="232" spans="1:30" ht="15.75" customHeigh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</row>
    <row r="233" spans="1:30" ht="15.75" customHeigh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</row>
    <row r="234" spans="1:30" ht="15.75" customHeigh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</row>
    <row r="235" spans="1:30" ht="15.75" customHeigh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</row>
    <row r="236" spans="1:30" ht="15.75" customHeigh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</row>
    <row r="237" spans="1:30" ht="15.75" customHeigh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</row>
    <row r="238" spans="1:30" ht="15.75" customHeight="1" x14ac:dyDescent="0.25"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</row>
    <row r="239" spans="1:30" ht="15.75" customHeight="1" x14ac:dyDescent="0.25"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</row>
    <row r="240" spans="1:3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25:C26"/>
    <mergeCell ref="A3:K3"/>
    <mergeCell ref="A4:K4"/>
    <mergeCell ref="A8:A10"/>
    <mergeCell ref="B8:B10"/>
    <mergeCell ref="C8:C10"/>
    <mergeCell ref="D8:K8"/>
    <mergeCell ref="D9:D10"/>
    <mergeCell ref="E9:F9"/>
    <mergeCell ref="G9:H9"/>
    <mergeCell ref="I9:J9"/>
  </mergeCells>
  <printOptions horizontalCentered="1"/>
  <pageMargins left="0.95972222222222203" right="0.80972222222222201" top="1.0701388888888901" bottom="0.9" header="0.51180555555555496" footer="0.51180555555555496"/>
  <pageSetup paperSize="9" firstPageNumber="0" orientation="landscape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A26" sqref="A26"/>
    </sheetView>
  </sheetViews>
  <sheetFormatPr defaultColWidth="14.42578125" defaultRowHeight="15" x14ac:dyDescent="0.25"/>
  <cols>
    <col min="1" max="1" width="5.7109375" customWidth="1"/>
    <col min="2" max="2" width="16.42578125" customWidth="1"/>
    <col min="3" max="3" width="19.85546875" customWidth="1"/>
    <col min="4" max="12" width="12.7109375" customWidth="1"/>
    <col min="13" max="26" width="9.28515625" customWidth="1"/>
  </cols>
  <sheetData>
    <row r="1" spans="1:26" ht="15.75" x14ac:dyDescent="0.25">
      <c r="A1" s="101" t="s">
        <v>1130</v>
      </c>
      <c r="B1" s="167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1131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22" t="str">
        <f>'1'!$E$5</f>
        <v>KABUPATEN/KOTA</v>
      </c>
      <c r="G4" s="101" t="str">
        <f>'1'!$F$5</f>
        <v>KARANGANYAR</v>
      </c>
      <c r="H4" s="105"/>
      <c r="I4" s="105"/>
      <c r="J4" s="101"/>
      <c r="K4" s="105"/>
      <c r="L4" s="105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22" t="str">
        <f>'1'!$E$6</f>
        <v>TAHUN</v>
      </c>
      <c r="G5" s="101">
        <f>'1'!$F$6</f>
        <v>2024</v>
      </c>
      <c r="H5" s="102"/>
      <c r="I5" s="105"/>
      <c r="J5" s="101"/>
      <c r="K5" s="105"/>
      <c r="L5" s="105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" customHeight="1" x14ac:dyDescent="0.25">
      <c r="A7" s="708" t="s">
        <v>4</v>
      </c>
      <c r="B7" s="708" t="s">
        <v>502</v>
      </c>
      <c r="C7" s="708" t="str">
        <f>'12'!C7</f>
        <v>DESA</v>
      </c>
      <c r="D7" s="708" t="s">
        <v>1132</v>
      </c>
      <c r="E7" s="708"/>
      <c r="F7" s="708"/>
      <c r="G7" s="708"/>
      <c r="H7" s="708"/>
      <c r="I7" s="708"/>
      <c r="J7" s="708"/>
      <c r="K7" s="708"/>
      <c r="L7" s="708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28.5" customHeight="1" x14ac:dyDescent="0.25">
      <c r="A8" s="708"/>
      <c r="B8" s="708"/>
      <c r="C8" s="708"/>
      <c r="D8" s="706" t="s">
        <v>1133</v>
      </c>
      <c r="E8" s="706"/>
      <c r="F8" s="706"/>
      <c r="G8" s="706" t="s">
        <v>1134</v>
      </c>
      <c r="H8" s="706"/>
      <c r="I8" s="706"/>
      <c r="J8" s="706" t="s">
        <v>326</v>
      </c>
      <c r="K8" s="706"/>
      <c r="L8" s="706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8" customHeight="1" x14ac:dyDescent="0.25">
      <c r="A9" s="708"/>
      <c r="B9" s="708"/>
      <c r="C9" s="708"/>
      <c r="D9" s="106" t="s">
        <v>1135</v>
      </c>
      <c r="E9" s="106" t="s">
        <v>1136</v>
      </c>
      <c r="F9" s="106" t="s">
        <v>605</v>
      </c>
      <c r="G9" s="106" t="s">
        <v>1135</v>
      </c>
      <c r="H9" s="106" t="s">
        <v>1136</v>
      </c>
      <c r="I9" s="106" t="s">
        <v>605</v>
      </c>
      <c r="J9" s="106" t="s">
        <v>1135</v>
      </c>
      <c r="K9" s="106" t="s">
        <v>1136</v>
      </c>
      <c r="L9" s="106" t="s">
        <v>605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221">
        <v>1</v>
      </c>
      <c r="B10" s="109">
        <v>2</v>
      </c>
      <c r="C10" s="221">
        <v>3</v>
      </c>
      <c r="D10" s="221">
        <v>4</v>
      </c>
      <c r="E10" s="221">
        <v>5</v>
      </c>
      <c r="F10" s="221">
        <v>6</v>
      </c>
      <c r="G10" s="221">
        <v>7</v>
      </c>
      <c r="H10" s="221">
        <v>8</v>
      </c>
      <c r="I10" s="221">
        <v>9</v>
      </c>
      <c r="J10" s="221">
        <v>10</v>
      </c>
      <c r="K10" s="221">
        <v>11</v>
      </c>
      <c r="L10" s="221">
        <v>12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x14ac:dyDescent="0.25">
      <c r="A11" s="111">
        <v>1</v>
      </c>
      <c r="B11" s="103" t="s">
        <v>504</v>
      </c>
      <c r="C11" s="117" t="str">
        <f>'12'!C11</f>
        <v>PASEBAN</v>
      </c>
      <c r="D11" s="190">
        <f t="shared" ref="D11:D22" si="0">SUM(B11:C11)</f>
        <v>0</v>
      </c>
      <c r="E11" s="190">
        <f t="shared" ref="E11:E22" si="1">SUM(C11:D11)</f>
        <v>0</v>
      </c>
      <c r="F11" s="190">
        <f t="shared" ref="F11:F22" si="2">SUM(D11:E11)</f>
        <v>0</v>
      </c>
      <c r="G11" s="190">
        <f t="shared" ref="G11:G22" si="3">SUM(E11:F11)</f>
        <v>0</v>
      </c>
      <c r="H11" s="190">
        <f t="shared" ref="H11:H22" si="4">SUM(F11:G11)</f>
        <v>0</v>
      </c>
      <c r="I11" s="190">
        <f t="shared" ref="I11:I22" si="5">SUM(G11:H11)</f>
        <v>0</v>
      </c>
      <c r="J11" s="190">
        <f t="shared" ref="J11:J22" si="6">SUM(H11:I11)</f>
        <v>0</v>
      </c>
      <c r="K11" s="190">
        <f t="shared" ref="K11:K22" si="7">SUM(I11:J11)</f>
        <v>0</v>
      </c>
      <c r="L11" s="190">
        <f t="shared" ref="L11:L22" si="8">SUM(J11+K11)</f>
        <v>0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25">
      <c r="A12" s="111">
        <v>2</v>
      </c>
      <c r="B12" s="103"/>
      <c r="C12" s="117" t="str">
        <f>'12'!C12</f>
        <v>LEMAHBANG</v>
      </c>
      <c r="D12" s="190">
        <f t="shared" si="0"/>
        <v>0</v>
      </c>
      <c r="E12" s="190">
        <f t="shared" si="1"/>
        <v>0</v>
      </c>
      <c r="F12" s="190">
        <f t="shared" si="2"/>
        <v>0</v>
      </c>
      <c r="G12" s="190">
        <f t="shared" si="3"/>
        <v>0</v>
      </c>
      <c r="H12" s="190">
        <f t="shared" si="4"/>
        <v>0</v>
      </c>
      <c r="I12" s="190">
        <f t="shared" si="5"/>
        <v>0</v>
      </c>
      <c r="J12" s="190">
        <f t="shared" si="6"/>
        <v>0</v>
      </c>
      <c r="K12" s="190">
        <f t="shared" si="7"/>
        <v>0</v>
      </c>
      <c r="L12" s="190">
        <f t="shared" si="8"/>
        <v>0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3</v>
      </c>
      <c r="B13" s="103"/>
      <c r="C13" s="117" t="str">
        <f>'12'!C13</f>
        <v>KARANGBANGUN</v>
      </c>
      <c r="D13" s="190">
        <f t="shared" si="0"/>
        <v>0</v>
      </c>
      <c r="E13" s="190">
        <f t="shared" si="1"/>
        <v>0</v>
      </c>
      <c r="F13" s="190">
        <f t="shared" si="2"/>
        <v>0</v>
      </c>
      <c r="G13" s="190">
        <f t="shared" si="3"/>
        <v>0</v>
      </c>
      <c r="H13" s="190">
        <f t="shared" si="4"/>
        <v>0</v>
      </c>
      <c r="I13" s="190">
        <f t="shared" si="5"/>
        <v>0</v>
      </c>
      <c r="J13" s="190">
        <f t="shared" si="6"/>
        <v>0</v>
      </c>
      <c r="K13" s="190">
        <f t="shared" si="7"/>
        <v>0</v>
      </c>
      <c r="L13" s="190">
        <f t="shared" si="8"/>
        <v>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4</v>
      </c>
      <c r="B14" s="103"/>
      <c r="C14" s="117" t="str">
        <f>'12'!C14</f>
        <v>PLOSO</v>
      </c>
      <c r="D14" s="190">
        <f t="shared" si="0"/>
        <v>0</v>
      </c>
      <c r="E14" s="190">
        <f t="shared" si="1"/>
        <v>0</v>
      </c>
      <c r="F14" s="190">
        <f t="shared" si="2"/>
        <v>0</v>
      </c>
      <c r="G14" s="190">
        <f t="shared" si="3"/>
        <v>0</v>
      </c>
      <c r="H14" s="190">
        <f t="shared" si="4"/>
        <v>0</v>
      </c>
      <c r="I14" s="190">
        <f t="shared" si="5"/>
        <v>0</v>
      </c>
      <c r="J14" s="190">
        <f t="shared" si="6"/>
        <v>0</v>
      </c>
      <c r="K14" s="190">
        <f t="shared" si="7"/>
        <v>0</v>
      </c>
      <c r="L14" s="190">
        <f t="shared" si="8"/>
        <v>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5</v>
      </c>
      <c r="B15" s="103"/>
      <c r="C15" s="117" t="str">
        <f>'12'!C15</f>
        <v>GIRIWONDO</v>
      </c>
      <c r="D15" s="190">
        <f t="shared" si="0"/>
        <v>0</v>
      </c>
      <c r="E15" s="190">
        <f t="shared" si="1"/>
        <v>0</v>
      </c>
      <c r="F15" s="190">
        <f t="shared" si="2"/>
        <v>0</v>
      </c>
      <c r="G15" s="190">
        <f t="shared" si="3"/>
        <v>0</v>
      </c>
      <c r="H15" s="190">
        <f t="shared" si="4"/>
        <v>0</v>
      </c>
      <c r="I15" s="190">
        <f t="shared" si="5"/>
        <v>0</v>
      </c>
      <c r="J15" s="190">
        <f t="shared" si="6"/>
        <v>0</v>
      </c>
      <c r="K15" s="190">
        <f t="shared" si="7"/>
        <v>0</v>
      </c>
      <c r="L15" s="190">
        <f t="shared" si="8"/>
        <v>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6</v>
      </c>
      <c r="B16" s="103"/>
      <c r="C16" s="117" t="str">
        <f>'12'!C16</f>
        <v>KADIPIRO</v>
      </c>
      <c r="D16" s="190">
        <f t="shared" si="0"/>
        <v>0</v>
      </c>
      <c r="E16" s="190">
        <f t="shared" si="1"/>
        <v>0</v>
      </c>
      <c r="F16" s="190">
        <f t="shared" si="2"/>
        <v>0</v>
      </c>
      <c r="G16" s="190">
        <f t="shared" si="3"/>
        <v>0</v>
      </c>
      <c r="H16" s="190">
        <f t="shared" si="4"/>
        <v>0</v>
      </c>
      <c r="I16" s="190">
        <f t="shared" si="5"/>
        <v>0</v>
      </c>
      <c r="J16" s="190">
        <f t="shared" si="6"/>
        <v>0</v>
      </c>
      <c r="K16" s="190">
        <f t="shared" si="7"/>
        <v>0</v>
      </c>
      <c r="L16" s="190">
        <f t="shared" si="8"/>
        <v>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7</v>
      </c>
      <c r="B17" s="103"/>
      <c r="C17" s="117" t="str">
        <f>'12'!C17</f>
        <v>JUMANTORO</v>
      </c>
      <c r="D17" s="190">
        <f t="shared" si="0"/>
        <v>0</v>
      </c>
      <c r="E17" s="190">
        <f t="shared" si="1"/>
        <v>0</v>
      </c>
      <c r="F17" s="190">
        <f t="shared" si="2"/>
        <v>0</v>
      </c>
      <c r="G17" s="190">
        <f t="shared" si="3"/>
        <v>0</v>
      </c>
      <c r="H17" s="190">
        <f t="shared" si="4"/>
        <v>0</v>
      </c>
      <c r="I17" s="190">
        <f t="shared" si="5"/>
        <v>0</v>
      </c>
      <c r="J17" s="190">
        <f t="shared" si="6"/>
        <v>0</v>
      </c>
      <c r="K17" s="190">
        <f t="shared" si="7"/>
        <v>0</v>
      </c>
      <c r="L17" s="190">
        <f t="shared" si="8"/>
        <v>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8</v>
      </c>
      <c r="B18" s="103"/>
      <c r="C18" s="117" t="str">
        <f>'12'!C18</f>
        <v>KEDAWUNG</v>
      </c>
      <c r="D18" s="190">
        <f t="shared" si="0"/>
        <v>0</v>
      </c>
      <c r="E18" s="190">
        <f t="shared" si="1"/>
        <v>0</v>
      </c>
      <c r="F18" s="190">
        <f t="shared" si="2"/>
        <v>0</v>
      </c>
      <c r="G18" s="190">
        <f t="shared" si="3"/>
        <v>0</v>
      </c>
      <c r="H18" s="190">
        <f t="shared" si="4"/>
        <v>0</v>
      </c>
      <c r="I18" s="190">
        <f t="shared" si="5"/>
        <v>0</v>
      </c>
      <c r="J18" s="190">
        <f t="shared" si="6"/>
        <v>0</v>
      </c>
      <c r="K18" s="190">
        <f t="shared" si="7"/>
        <v>0</v>
      </c>
      <c r="L18" s="190">
        <f t="shared" si="8"/>
        <v>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9</v>
      </c>
      <c r="B19" s="103"/>
      <c r="C19" s="117" t="str">
        <f>'12'!C19</f>
        <v>BAKALAN</v>
      </c>
      <c r="D19" s="190">
        <f t="shared" si="0"/>
        <v>0</v>
      </c>
      <c r="E19" s="190">
        <f t="shared" si="1"/>
        <v>0</v>
      </c>
      <c r="F19" s="190">
        <f t="shared" si="2"/>
        <v>0</v>
      </c>
      <c r="G19" s="190">
        <f t="shared" si="3"/>
        <v>0</v>
      </c>
      <c r="H19" s="190">
        <f t="shared" si="4"/>
        <v>0</v>
      </c>
      <c r="I19" s="190">
        <f t="shared" si="5"/>
        <v>0</v>
      </c>
      <c r="J19" s="190">
        <f t="shared" si="6"/>
        <v>0</v>
      </c>
      <c r="K19" s="190">
        <f t="shared" si="7"/>
        <v>0</v>
      </c>
      <c r="L19" s="190">
        <f t="shared" si="8"/>
        <v>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10</v>
      </c>
      <c r="B20" s="103"/>
      <c r="C20" s="117" t="str">
        <f>'12'!C20</f>
        <v>JUMAPOLO</v>
      </c>
      <c r="D20" s="190">
        <f t="shared" si="0"/>
        <v>0</v>
      </c>
      <c r="E20" s="190">
        <f t="shared" si="1"/>
        <v>0</v>
      </c>
      <c r="F20" s="190">
        <f t="shared" si="2"/>
        <v>0</v>
      </c>
      <c r="G20" s="190">
        <f t="shared" si="3"/>
        <v>0</v>
      </c>
      <c r="H20" s="190">
        <f t="shared" si="4"/>
        <v>0</v>
      </c>
      <c r="I20" s="190">
        <f t="shared" si="5"/>
        <v>0</v>
      </c>
      <c r="J20" s="190">
        <f t="shared" si="6"/>
        <v>0</v>
      </c>
      <c r="K20" s="190">
        <f t="shared" si="7"/>
        <v>0</v>
      </c>
      <c r="L20" s="190">
        <f t="shared" si="8"/>
        <v>0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11</v>
      </c>
      <c r="B21" s="103"/>
      <c r="C21" s="117" t="str">
        <f>'12'!C21</f>
        <v>KWANGSAN</v>
      </c>
      <c r="D21" s="190">
        <f t="shared" si="0"/>
        <v>0</v>
      </c>
      <c r="E21" s="190">
        <f t="shared" si="1"/>
        <v>0</v>
      </c>
      <c r="F21" s="190">
        <f t="shared" si="2"/>
        <v>0</v>
      </c>
      <c r="G21" s="190">
        <f t="shared" si="3"/>
        <v>0</v>
      </c>
      <c r="H21" s="190">
        <f t="shared" si="4"/>
        <v>0</v>
      </c>
      <c r="I21" s="190">
        <f t="shared" si="5"/>
        <v>0</v>
      </c>
      <c r="J21" s="190">
        <f t="shared" si="6"/>
        <v>0</v>
      </c>
      <c r="K21" s="190">
        <f t="shared" si="7"/>
        <v>0</v>
      </c>
      <c r="L21" s="190">
        <f t="shared" si="8"/>
        <v>0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12</v>
      </c>
      <c r="B22" s="103"/>
      <c r="C22" s="117" t="str">
        <f>'12'!C22</f>
        <v>JATIREJO</v>
      </c>
      <c r="D22" s="190">
        <f t="shared" si="0"/>
        <v>0</v>
      </c>
      <c r="E22" s="190">
        <f t="shared" si="1"/>
        <v>0</v>
      </c>
      <c r="F22" s="190">
        <f t="shared" si="2"/>
        <v>0</v>
      </c>
      <c r="G22" s="190">
        <f t="shared" si="3"/>
        <v>0</v>
      </c>
      <c r="H22" s="190">
        <f t="shared" si="4"/>
        <v>0</v>
      </c>
      <c r="I22" s="190">
        <f t="shared" si="5"/>
        <v>0</v>
      </c>
      <c r="J22" s="190">
        <f t="shared" si="6"/>
        <v>0</v>
      </c>
      <c r="K22" s="190">
        <f t="shared" si="7"/>
        <v>0</v>
      </c>
      <c r="L22" s="190">
        <f t="shared" si="8"/>
        <v>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6" t="s">
        <v>597</v>
      </c>
      <c r="B23" s="455"/>
      <c r="C23" s="509"/>
      <c r="D23" s="176">
        <f t="shared" ref="D23:L23" si="9">SUM(D11:D22)</f>
        <v>0</v>
      </c>
      <c r="E23" s="176">
        <f t="shared" si="9"/>
        <v>0</v>
      </c>
      <c r="F23" s="176">
        <f t="shared" si="9"/>
        <v>0</v>
      </c>
      <c r="G23" s="176">
        <f t="shared" si="9"/>
        <v>0</v>
      </c>
      <c r="H23" s="176">
        <f t="shared" si="9"/>
        <v>0</v>
      </c>
      <c r="I23" s="176">
        <f t="shared" si="9"/>
        <v>0</v>
      </c>
      <c r="J23" s="176">
        <f t="shared" si="9"/>
        <v>0</v>
      </c>
      <c r="K23" s="176">
        <f t="shared" si="9"/>
        <v>0</v>
      </c>
      <c r="L23" s="176">
        <f t="shared" si="9"/>
        <v>0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429" t="s">
        <v>1137</v>
      </c>
      <c r="B24" s="520"/>
      <c r="C24" s="520"/>
      <c r="D24" s="521"/>
      <c r="E24" s="522"/>
      <c r="F24" s="522"/>
      <c r="G24" s="522"/>
      <c r="H24" s="522"/>
      <c r="I24" s="522"/>
      <c r="J24" s="523"/>
      <c r="K24" s="524"/>
      <c r="L24" s="525">
        <f>L23/'2'!E26*10000</f>
        <v>0</v>
      </c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67"/>
      <c r="C25" s="167"/>
      <c r="D25" s="516"/>
      <c r="E25" s="516"/>
      <c r="F25" s="516"/>
      <c r="G25" s="516"/>
      <c r="H25" s="516"/>
      <c r="I25" s="229"/>
      <c r="J25" s="516"/>
      <c r="K25" s="516"/>
      <c r="L25" s="229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1372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 t="s">
        <v>395</v>
      </c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7.2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</row>
    <row r="225" spans="1:12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</row>
    <row r="226" spans="1:12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</row>
    <row r="227" spans="1:12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</row>
    <row r="228" spans="1:12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</row>
    <row r="229" spans="1:12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</row>
    <row r="230" spans="1:12" ht="15.75" customHeight="1" x14ac:dyDescent="0.25"/>
    <row r="231" spans="1:12" ht="15.75" customHeight="1" x14ac:dyDescent="0.25"/>
    <row r="232" spans="1:12" ht="15.75" customHeight="1" x14ac:dyDescent="0.25"/>
    <row r="233" spans="1:12" ht="15.75" customHeight="1" x14ac:dyDescent="0.25"/>
    <row r="234" spans="1:12" ht="15.75" customHeight="1" x14ac:dyDescent="0.25"/>
    <row r="235" spans="1:12" ht="15.75" customHeight="1" x14ac:dyDescent="0.25"/>
    <row r="236" spans="1:12" ht="15.75" customHeight="1" x14ac:dyDescent="0.25"/>
    <row r="237" spans="1:12" ht="15.75" customHeight="1" x14ac:dyDescent="0.25"/>
    <row r="238" spans="1:12" ht="15.75" customHeight="1" x14ac:dyDescent="0.25"/>
    <row r="239" spans="1:12" ht="15.75" customHeight="1" x14ac:dyDescent="0.25"/>
    <row r="240" spans="1:12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1.1298611111111101" right="0.97013888888888899" top="0.9" bottom="0.9" header="0.51180555555555496" footer="0.51180555555555496"/>
  <pageSetup paperSize="9" firstPageNumber="0" orientation="landscape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selection activeCell="L16" sqref="L16"/>
    </sheetView>
  </sheetViews>
  <sheetFormatPr defaultColWidth="14.42578125" defaultRowHeight="15" x14ac:dyDescent="0.25"/>
  <cols>
    <col min="1" max="1" width="5.7109375" customWidth="1"/>
    <col min="2" max="2" width="15.28515625" customWidth="1"/>
    <col min="3" max="3" width="20" customWidth="1"/>
    <col min="4" max="4" width="15.5703125" customWidth="1"/>
    <col min="5" max="5" width="15.42578125" customWidth="1"/>
    <col min="6" max="6" width="11.28515625" customWidth="1"/>
    <col min="7" max="7" width="15" customWidth="1"/>
    <col min="8" max="8" width="16.7109375" customWidth="1"/>
    <col min="9" max="9" width="13.85546875" customWidth="1"/>
    <col min="10" max="26" width="9.28515625" customWidth="1"/>
  </cols>
  <sheetData>
    <row r="1" spans="1:26" ht="15.75" x14ac:dyDescent="0.25">
      <c r="A1" s="101" t="s">
        <v>1138</v>
      </c>
      <c r="B1" s="167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526" t="s">
        <v>1139</v>
      </c>
      <c r="B3" s="526"/>
      <c r="C3" s="526"/>
      <c r="D3" s="526"/>
      <c r="E3" s="526"/>
      <c r="F3" s="526"/>
      <c r="G3" s="526"/>
      <c r="H3" s="526"/>
      <c r="I3" s="526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 t="str">
        <f>'1'!$E$5</f>
        <v>KABUPATEN/KOTA</v>
      </c>
      <c r="F4" s="101" t="str">
        <f>'1'!$F$5</f>
        <v>KARANGANYAR</v>
      </c>
      <c r="G4" s="105"/>
      <c r="H4" s="105"/>
      <c r="I4" s="105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'1'!$E$6</f>
        <v>TAHUN</v>
      </c>
      <c r="F5" s="101">
        <f>'1'!$F$6</f>
        <v>2024</v>
      </c>
      <c r="G5" s="105"/>
      <c r="H5" s="105"/>
      <c r="I5" s="105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633"/>
      <c r="B6" s="633"/>
      <c r="C6" s="633"/>
      <c r="D6" s="633"/>
      <c r="E6" s="633"/>
      <c r="F6" s="633"/>
      <c r="G6" s="633"/>
      <c r="H6" s="633"/>
      <c r="I6" s="63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.75" x14ac:dyDescent="0.25">
      <c r="A7" s="706" t="s">
        <v>4</v>
      </c>
      <c r="B7" s="706" t="s">
        <v>502</v>
      </c>
      <c r="C7" s="706" t="str">
        <f>'12'!C7</f>
        <v>DESA</v>
      </c>
      <c r="D7" s="706" t="s">
        <v>1140</v>
      </c>
      <c r="E7" s="706"/>
      <c r="F7" s="706"/>
      <c r="G7" s="706" t="s">
        <v>1141</v>
      </c>
      <c r="H7" s="706"/>
      <c r="I7" s="706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06"/>
      <c r="B8" s="706"/>
      <c r="C8" s="706"/>
      <c r="D8" s="630" t="s">
        <v>3</v>
      </c>
      <c r="E8" s="630">
        <f>F5-1</f>
        <v>2023</v>
      </c>
      <c r="F8" s="745" t="s">
        <v>1144</v>
      </c>
      <c r="G8" s="630" t="s">
        <v>3</v>
      </c>
      <c r="H8" s="630">
        <f>F5-2</f>
        <v>2022</v>
      </c>
      <c r="I8" s="745" t="s">
        <v>1146</v>
      </c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26.25" customHeight="1" x14ac:dyDescent="0.25">
      <c r="A9" s="706"/>
      <c r="B9" s="706"/>
      <c r="C9" s="706"/>
      <c r="D9" s="707" t="s">
        <v>1142</v>
      </c>
      <c r="E9" s="707" t="s">
        <v>1143</v>
      </c>
      <c r="F9" s="790"/>
      <c r="G9" s="707" t="s">
        <v>1145</v>
      </c>
      <c r="H9" s="707" t="s">
        <v>1143</v>
      </c>
      <c r="I9" s="790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28.5" customHeight="1" x14ac:dyDescent="0.25">
      <c r="A10" s="706"/>
      <c r="B10" s="706"/>
      <c r="C10" s="706"/>
      <c r="D10" s="707"/>
      <c r="E10" s="707"/>
      <c r="F10" s="740"/>
      <c r="G10" s="707"/>
      <c r="H10" s="707"/>
      <c r="I10" s="740"/>
      <c r="J10" s="103"/>
      <c r="K10" s="103"/>
      <c r="L10" s="103"/>
      <c r="M10" s="103"/>
      <c r="N10" s="103"/>
      <c r="O10" s="103"/>
      <c r="P10" s="103"/>
      <c r="Q10" s="103"/>
      <c r="R10" s="102"/>
      <c r="S10" s="103"/>
      <c r="T10" s="103"/>
      <c r="U10" s="103"/>
      <c r="V10" s="103"/>
      <c r="W10" s="103"/>
      <c r="X10" s="103"/>
      <c r="Y10" s="103"/>
      <c r="Z10" s="103"/>
    </row>
    <row r="11" spans="1:26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222"/>
      <c r="K11" s="222"/>
      <c r="L11" s="222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</row>
    <row r="12" spans="1:26" x14ac:dyDescent="0.25">
      <c r="A12" s="111">
        <v>1</v>
      </c>
      <c r="B12" s="117" t="s">
        <v>504</v>
      </c>
      <c r="C12" s="519" t="str">
        <f>'12'!C11</f>
        <v>PASEBAN</v>
      </c>
      <c r="D12" s="130">
        <v>0</v>
      </c>
      <c r="E12" s="130">
        <v>0</v>
      </c>
      <c r="F12" s="345">
        <v>0</v>
      </c>
      <c r="G12" s="326">
        <v>0</v>
      </c>
      <c r="H12" s="326">
        <v>0</v>
      </c>
      <c r="I12" s="345">
        <v>0</v>
      </c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2</v>
      </c>
      <c r="B13" s="117"/>
      <c r="C13" s="519" t="str">
        <f>'12'!C12</f>
        <v>LEMAHBANG</v>
      </c>
      <c r="D13" s="130">
        <v>0</v>
      </c>
      <c r="E13" s="130">
        <v>0</v>
      </c>
      <c r="F13" s="345">
        <v>0</v>
      </c>
      <c r="G13" s="326">
        <v>0</v>
      </c>
      <c r="H13" s="326">
        <v>0</v>
      </c>
      <c r="I13" s="345">
        <v>0</v>
      </c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3</v>
      </c>
      <c r="B14" s="117"/>
      <c r="C14" s="519" t="str">
        <f>'12'!C13</f>
        <v>KARANGBANGUN</v>
      </c>
      <c r="D14" s="130">
        <v>0</v>
      </c>
      <c r="E14" s="130">
        <v>0</v>
      </c>
      <c r="F14" s="345">
        <v>0</v>
      </c>
      <c r="G14" s="326">
        <v>0</v>
      </c>
      <c r="H14" s="326">
        <v>0</v>
      </c>
      <c r="I14" s="345">
        <v>0</v>
      </c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4</v>
      </c>
      <c r="B15" s="117"/>
      <c r="C15" s="519" t="str">
        <f>'12'!C14</f>
        <v>PLOSO</v>
      </c>
      <c r="D15" s="130">
        <v>0</v>
      </c>
      <c r="E15" s="130">
        <v>0</v>
      </c>
      <c r="F15" s="345">
        <v>0</v>
      </c>
      <c r="G15" s="326">
        <v>0</v>
      </c>
      <c r="H15" s="326">
        <v>0</v>
      </c>
      <c r="I15" s="345">
        <v>0</v>
      </c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5</v>
      </c>
      <c r="B16" s="117"/>
      <c r="C16" s="519" t="str">
        <f>'12'!C15</f>
        <v>GIRIWONDO</v>
      </c>
      <c r="D16" s="130">
        <v>0</v>
      </c>
      <c r="E16" s="130">
        <v>0</v>
      </c>
      <c r="F16" s="345">
        <v>0</v>
      </c>
      <c r="G16" s="326">
        <v>0</v>
      </c>
      <c r="H16" s="326">
        <v>0</v>
      </c>
      <c r="I16" s="345">
        <v>0</v>
      </c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6</v>
      </c>
      <c r="B17" s="117"/>
      <c r="C17" s="519" t="str">
        <f>'12'!C16</f>
        <v>KADIPIRO</v>
      </c>
      <c r="D17" s="130">
        <v>0</v>
      </c>
      <c r="E17" s="130">
        <v>0</v>
      </c>
      <c r="F17" s="345">
        <v>0</v>
      </c>
      <c r="G17" s="326">
        <v>0</v>
      </c>
      <c r="H17" s="326">
        <v>0</v>
      </c>
      <c r="I17" s="345">
        <v>0</v>
      </c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7</v>
      </c>
      <c r="B18" s="117"/>
      <c r="C18" s="519" t="str">
        <f>'12'!C17</f>
        <v>JUMANTORO</v>
      </c>
      <c r="D18" s="130">
        <v>0</v>
      </c>
      <c r="E18" s="130">
        <v>0</v>
      </c>
      <c r="F18" s="345">
        <v>0</v>
      </c>
      <c r="G18" s="326">
        <v>0</v>
      </c>
      <c r="H18" s="326">
        <v>0</v>
      </c>
      <c r="I18" s="345">
        <v>0</v>
      </c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8</v>
      </c>
      <c r="B19" s="117"/>
      <c r="C19" s="519" t="str">
        <f>'12'!C18</f>
        <v>KEDAWUNG</v>
      </c>
      <c r="D19" s="130">
        <v>0</v>
      </c>
      <c r="E19" s="130">
        <v>0</v>
      </c>
      <c r="F19" s="345">
        <v>0</v>
      </c>
      <c r="G19" s="326">
        <v>0</v>
      </c>
      <c r="H19" s="326">
        <v>0</v>
      </c>
      <c r="I19" s="345">
        <v>0</v>
      </c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9</v>
      </c>
      <c r="B20" s="117"/>
      <c r="C20" s="519" t="str">
        <f>'12'!C19</f>
        <v>BAKALAN</v>
      </c>
      <c r="D20" s="130">
        <v>0</v>
      </c>
      <c r="E20" s="130">
        <v>0</v>
      </c>
      <c r="F20" s="345">
        <v>0</v>
      </c>
      <c r="G20" s="326">
        <v>0</v>
      </c>
      <c r="H20" s="326">
        <v>0</v>
      </c>
      <c r="I20" s="345">
        <v>0</v>
      </c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10</v>
      </c>
      <c r="B21" s="117"/>
      <c r="C21" s="519" t="str">
        <f>'12'!C20</f>
        <v>JUMAPOLO</v>
      </c>
      <c r="D21" s="130">
        <v>0</v>
      </c>
      <c r="E21" s="130">
        <v>0</v>
      </c>
      <c r="F21" s="345">
        <v>0</v>
      </c>
      <c r="G21" s="326">
        <v>0</v>
      </c>
      <c r="H21" s="326">
        <v>0</v>
      </c>
      <c r="I21" s="345">
        <v>0</v>
      </c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11</v>
      </c>
      <c r="B22" s="117"/>
      <c r="C22" s="519" t="str">
        <f>'12'!C21</f>
        <v>KWANGSAN</v>
      </c>
      <c r="D22" s="130">
        <v>0</v>
      </c>
      <c r="E22" s="130">
        <v>0</v>
      </c>
      <c r="F22" s="345">
        <v>0</v>
      </c>
      <c r="G22" s="326">
        <v>0</v>
      </c>
      <c r="H22" s="326">
        <v>0</v>
      </c>
      <c r="I22" s="345">
        <v>0</v>
      </c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11">
        <v>12</v>
      </c>
      <c r="B23" s="117"/>
      <c r="C23" s="519" t="str">
        <f>'12'!C22</f>
        <v>JATIREJO</v>
      </c>
      <c r="D23" s="130">
        <v>0</v>
      </c>
      <c r="E23" s="130">
        <v>0</v>
      </c>
      <c r="F23" s="345">
        <v>0</v>
      </c>
      <c r="G23" s="326">
        <v>0</v>
      </c>
      <c r="H23" s="326">
        <v>0</v>
      </c>
      <c r="I23" s="345">
        <v>0</v>
      </c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636" t="s">
        <v>597</v>
      </c>
      <c r="B24" s="636"/>
      <c r="C24" s="632"/>
      <c r="D24" s="344">
        <f>SUM(D12:D23)</f>
        <v>0</v>
      </c>
      <c r="E24" s="344">
        <f>SUM(E12:E23)</f>
        <v>0</v>
      </c>
      <c r="F24" s="345">
        <v>0</v>
      </c>
      <c r="G24" s="344">
        <f>SUM(G12:G23)</f>
        <v>0</v>
      </c>
      <c r="H24" s="344">
        <f>SUM(H12:H23)</f>
        <v>0</v>
      </c>
      <c r="I24" s="345">
        <v>0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67"/>
      <c r="C25" s="167"/>
      <c r="D25" s="516"/>
      <c r="E25" s="516"/>
      <c r="F25" s="516"/>
      <c r="G25" s="229"/>
      <c r="H25" s="229"/>
      <c r="I25" s="229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1372</v>
      </c>
      <c r="B26" s="121"/>
      <c r="C26" s="121"/>
      <c r="D26" s="121"/>
      <c r="E26" s="121"/>
      <c r="F26" s="121"/>
      <c r="G26" s="121"/>
      <c r="H26" s="121"/>
      <c r="I26" s="121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21" t="s">
        <v>1147</v>
      </c>
      <c r="B27" s="121"/>
      <c r="C27" s="121"/>
      <c r="D27" s="121"/>
      <c r="E27" s="121"/>
      <c r="F27" s="121"/>
      <c r="G27" s="121"/>
      <c r="H27" s="121"/>
      <c r="I27" s="121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21" t="s">
        <v>1148</v>
      </c>
      <c r="B28" s="121" t="s">
        <v>1149</v>
      </c>
      <c r="C28" s="121"/>
      <c r="D28" s="121"/>
      <c r="E28" s="121"/>
      <c r="F28" s="121"/>
      <c r="G28" s="121"/>
      <c r="H28" s="121"/>
      <c r="I28" s="121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21"/>
      <c r="B29" s="121" t="s">
        <v>1150</v>
      </c>
      <c r="C29" s="121"/>
      <c r="D29" s="121"/>
      <c r="E29" s="121"/>
      <c r="F29" s="121"/>
      <c r="G29" s="121"/>
      <c r="H29" s="121"/>
      <c r="I29" s="121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21" t="s">
        <v>1151</v>
      </c>
      <c r="B30" s="121" t="s">
        <v>1152</v>
      </c>
      <c r="C30" s="121"/>
      <c r="D30" s="121"/>
      <c r="E30" s="121"/>
      <c r="F30" s="121"/>
      <c r="G30" s="121"/>
      <c r="H30" s="121"/>
      <c r="I30" s="121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21"/>
      <c r="B31" s="121" t="s">
        <v>1153</v>
      </c>
      <c r="C31" s="121"/>
      <c r="D31" s="121"/>
      <c r="E31" s="121"/>
      <c r="F31" s="121"/>
      <c r="G31" s="121"/>
      <c r="H31" s="121"/>
      <c r="I31" s="121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516"/>
      <c r="K38" s="516"/>
      <c r="L38" s="229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21"/>
      <c r="K39" s="121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21"/>
      <c r="K40" s="121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21"/>
      <c r="K41" s="121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21"/>
      <c r="K42" s="121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21"/>
      <c r="K43" s="121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21"/>
      <c r="K44" s="121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:26" ht="15.75" customHeigh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:26" ht="15.75" customHeigh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:26" ht="15.75" customHeight="1" x14ac:dyDescent="0.25">
      <c r="B233" s="103"/>
      <c r="C233" s="103"/>
      <c r="D233" s="103"/>
      <c r="E233" s="103"/>
      <c r="F233" s="103"/>
      <c r="G233" s="103"/>
      <c r="H233" s="103"/>
      <c r="I233" s="103"/>
    </row>
    <row r="234" spans="1:26" ht="15.75" customHeight="1" x14ac:dyDescent="0.25">
      <c r="B234" s="103"/>
      <c r="C234" s="103"/>
      <c r="D234" s="103"/>
      <c r="E234" s="103"/>
      <c r="F234" s="103"/>
      <c r="G234" s="103"/>
      <c r="H234" s="103"/>
      <c r="I234" s="103"/>
    </row>
    <row r="235" spans="1:26" ht="15.75" customHeight="1" x14ac:dyDescent="0.25">
      <c r="B235" s="103"/>
      <c r="C235" s="103"/>
      <c r="D235" s="103"/>
      <c r="E235" s="103"/>
      <c r="F235" s="103"/>
      <c r="G235" s="103"/>
      <c r="H235" s="103"/>
      <c r="I235" s="103"/>
    </row>
    <row r="236" spans="1:26" ht="15.75" customHeight="1" x14ac:dyDescent="0.25">
      <c r="B236" s="103"/>
      <c r="C236" s="103"/>
      <c r="D236" s="103"/>
      <c r="E236" s="103"/>
      <c r="F236" s="103"/>
      <c r="G236" s="103"/>
      <c r="H236" s="103"/>
      <c r="I236" s="103"/>
    </row>
    <row r="237" spans="1:26" ht="15.75" customHeight="1" x14ac:dyDescent="0.25">
      <c r="B237" s="103"/>
      <c r="C237" s="103"/>
      <c r="D237" s="103"/>
      <c r="E237" s="103"/>
      <c r="F237" s="103"/>
      <c r="G237" s="103"/>
      <c r="H237" s="103"/>
      <c r="I237" s="103"/>
    </row>
    <row r="238" spans="1:26" ht="15.75" customHeight="1" x14ac:dyDescent="0.25">
      <c r="B238" s="103"/>
      <c r="C238" s="103"/>
      <c r="D238" s="103"/>
      <c r="E238" s="103"/>
      <c r="F238" s="103"/>
      <c r="G238" s="103"/>
      <c r="H238" s="103"/>
      <c r="I238" s="103"/>
    </row>
    <row r="239" spans="1:26" ht="15.75" customHeight="1" x14ac:dyDescent="0.25">
      <c r="B239" s="103"/>
      <c r="C239" s="103"/>
      <c r="D239" s="103"/>
      <c r="E239" s="103"/>
      <c r="F239" s="103"/>
      <c r="G239" s="103"/>
      <c r="H239" s="103"/>
      <c r="I239" s="103"/>
    </row>
    <row r="240" spans="1:26" ht="15.75" customHeight="1" x14ac:dyDescent="0.25">
      <c r="B240" s="103"/>
      <c r="C240" s="103"/>
      <c r="D240" s="103"/>
      <c r="E240" s="103"/>
      <c r="F240" s="103"/>
      <c r="G240" s="103"/>
      <c r="H240" s="103"/>
      <c r="I240" s="103"/>
    </row>
    <row r="241" spans="2:9" ht="15.75" customHeight="1" x14ac:dyDescent="0.25">
      <c r="B241" s="103"/>
      <c r="C241" s="103"/>
      <c r="D241" s="103"/>
      <c r="E241" s="103"/>
      <c r="F241" s="103"/>
      <c r="G241" s="103"/>
      <c r="H241" s="103"/>
      <c r="I241" s="103"/>
    </row>
    <row r="242" spans="2:9" ht="15.75" customHeight="1" x14ac:dyDescent="0.25"/>
    <row r="243" spans="2:9" ht="15.75" customHeight="1" x14ac:dyDescent="0.25"/>
    <row r="244" spans="2:9" ht="15.75" customHeight="1" x14ac:dyDescent="0.25"/>
    <row r="245" spans="2:9" ht="15.75" customHeight="1" x14ac:dyDescent="0.25"/>
    <row r="246" spans="2:9" ht="15.75" customHeight="1" x14ac:dyDescent="0.25"/>
    <row r="247" spans="2:9" ht="15.75" customHeight="1" x14ac:dyDescent="0.25"/>
    <row r="248" spans="2:9" ht="15.75" customHeight="1" x14ac:dyDescent="0.25"/>
    <row r="249" spans="2:9" ht="15.75" customHeight="1" x14ac:dyDescent="0.25"/>
    <row r="250" spans="2:9" ht="15.75" customHeight="1" x14ac:dyDescent="0.25"/>
    <row r="251" spans="2:9" ht="15.75" customHeight="1" x14ac:dyDescent="0.25"/>
    <row r="252" spans="2:9" ht="15.75" customHeight="1" x14ac:dyDescent="0.25"/>
    <row r="253" spans="2:9" ht="15.75" customHeight="1" x14ac:dyDescent="0.25"/>
    <row r="254" spans="2:9" ht="15.75" customHeight="1" x14ac:dyDescent="0.25"/>
    <row r="255" spans="2:9" ht="15.75" customHeight="1" x14ac:dyDescent="0.25"/>
    <row r="256" spans="2:9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7:A10"/>
    <mergeCell ref="B7:B10"/>
    <mergeCell ref="C7:C10"/>
    <mergeCell ref="D7:F7"/>
    <mergeCell ref="G7:I7"/>
    <mergeCell ref="D9:D10"/>
    <mergeCell ref="E9:E10"/>
    <mergeCell ref="G9:G10"/>
    <mergeCell ref="H9:H10"/>
    <mergeCell ref="F8:F10"/>
    <mergeCell ref="I8:I10"/>
  </mergeCells>
  <printOptions horizontalCentered="1"/>
  <pageMargins left="1.1000000000000001" right="0.84027777777777801" top="1.1402777777777799" bottom="0.9" header="0.51180555555555496" footer="0.51180555555555496"/>
  <pageSetup paperSize="9" firstPageNumber="0" orientation="landscape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H16" sqref="H16"/>
    </sheetView>
  </sheetViews>
  <sheetFormatPr defaultColWidth="14.42578125" defaultRowHeight="15" x14ac:dyDescent="0.25"/>
  <cols>
    <col min="1" max="1" width="5.7109375" customWidth="1"/>
    <col min="2" max="2" width="18.7109375" customWidth="1"/>
    <col min="3" max="3" width="28.5703125" customWidth="1"/>
    <col min="4" max="4" width="29" customWidth="1"/>
    <col min="5" max="5" width="34" customWidth="1"/>
    <col min="7" max="8" width="11.7109375" customWidth="1"/>
    <col min="9" max="9" width="16.7109375" customWidth="1"/>
    <col min="10" max="12" width="12.42578125" customWidth="1"/>
    <col min="13" max="13" width="17" customWidth="1"/>
    <col min="14" max="22" width="10.7109375" customWidth="1"/>
    <col min="23" max="25" width="12.7109375" customWidth="1"/>
  </cols>
  <sheetData>
    <row r="1" spans="1:26" ht="15.75" x14ac:dyDescent="0.25">
      <c r="A1" s="101" t="s">
        <v>1154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1155</v>
      </c>
      <c r="B3" s="705"/>
      <c r="C3" s="705"/>
      <c r="D3" s="705"/>
      <c r="E3" s="705"/>
      <c r="F3" s="103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 t="str">
        <f>'1'!$E$5</f>
        <v>KABUPATEN/KOTA</v>
      </c>
      <c r="D4" s="101" t="str">
        <f>'1'!$F$5</f>
        <v>KARANGANYAR</v>
      </c>
      <c r="E4" s="102"/>
      <c r="F4" s="103"/>
      <c r="G4" s="103"/>
      <c r="H4" s="103"/>
      <c r="I4" s="103"/>
      <c r="J4" s="103"/>
      <c r="K4" s="414"/>
      <c r="L4" s="414"/>
      <c r="M4" s="414"/>
      <c r="N4" s="167"/>
      <c r="O4" s="167"/>
      <c r="P4" s="167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 t="str">
        <f>'1'!$E$6</f>
        <v>TAHUN</v>
      </c>
      <c r="D5" s="101">
        <f>'1'!$F$6</f>
        <v>2024</v>
      </c>
      <c r="E5" s="102"/>
      <c r="F5" s="103"/>
      <c r="G5" s="103"/>
      <c r="H5" s="103"/>
      <c r="I5" s="103"/>
      <c r="J5" s="103"/>
      <c r="K5" s="414"/>
      <c r="L5" s="414"/>
      <c r="M5" s="414"/>
      <c r="N5" s="167"/>
      <c r="O5" s="167"/>
      <c r="P5" s="167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42"/>
      <c r="B6" s="142"/>
      <c r="C6" s="142"/>
      <c r="D6" s="142"/>
      <c r="E6" s="142"/>
      <c r="F6" s="142"/>
      <c r="G6" s="142"/>
      <c r="H6" s="142"/>
      <c r="I6" s="142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51" customHeight="1" x14ac:dyDescent="0.25">
      <c r="A7" s="106" t="s">
        <v>4</v>
      </c>
      <c r="B7" s="106" t="s">
        <v>502</v>
      </c>
      <c r="C7" s="106" t="str">
        <f>'12'!C7</f>
        <v>DESA</v>
      </c>
      <c r="D7" s="107" t="s">
        <v>1156</v>
      </c>
      <c r="E7" s="107" t="s">
        <v>1157</v>
      </c>
      <c r="F7" s="7"/>
      <c r="G7" s="791"/>
      <c r="H7" s="791"/>
      <c r="I7" s="791"/>
      <c r="J7" s="142"/>
      <c r="K7" s="142"/>
      <c r="L7" s="142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03"/>
      <c r="X7" s="103"/>
      <c r="Y7" s="103"/>
      <c r="Z7" s="103"/>
    </row>
    <row r="8" spans="1:26" ht="14.25" customHeight="1" x14ac:dyDescent="0.25">
      <c r="A8" s="109">
        <v>1</v>
      </c>
      <c r="B8" s="109">
        <v>2</v>
      </c>
      <c r="C8" s="109">
        <v>3</v>
      </c>
      <c r="D8" s="109">
        <v>4</v>
      </c>
      <c r="E8" s="109">
        <v>5</v>
      </c>
      <c r="F8" s="527"/>
      <c r="G8" s="528"/>
      <c r="H8" s="528"/>
      <c r="I8" s="528"/>
      <c r="J8" s="528"/>
      <c r="K8" s="528"/>
      <c r="L8" s="528"/>
      <c r="M8" s="528"/>
      <c r="N8" s="528"/>
      <c r="O8" s="528"/>
      <c r="P8" s="528"/>
      <c r="Q8" s="528"/>
      <c r="R8" s="528"/>
      <c r="S8" s="528"/>
      <c r="T8" s="528"/>
      <c r="U8" s="528"/>
      <c r="V8" s="222"/>
      <c r="W8" s="528"/>
      <c r="X8" s="528"/>
      <c r="Y8" s="528"/>
      <c r="Z8" s="528"/>
    </row>
    <row r="9" spans="1:26" x14ac:dyDescent="0.25">
      <c r="A9" s="111">
        <v>1</v>
      </c>
      <c r="B9" s="150" t="str">
        <f>'9'!B9</f>
        <v>JUMAPOLO</v>
      </c>
      <c r="C9" s="150" t="str">
        <f>'29'!C11</f>
        <v>PASEBAN</v>
      </c>
      <c r="D9" s="130">
        <v>576</v>
      </c>
      <c r="E9" s="151">
        <v>0</v>
      </c>
      <c r="F9" s="103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03"/>
      <c r="U9" s="144"/>
      <c r="V9" s="529"/>
      <c r="W9" s="144"/>
      <c r="X9" s="144"/>
      <c r="Y9" s="144"/>
      <c r="Z9" s="144"/>
    </row>
    <row r="10" spans="1:26" x14ac:dyDescent="0.25">
      <c r="A10" s="111">
        <v>2</v>
      </c>
      <c r="B10" s="150"/>
      <c r="C10" s="150" t="str">
        <f>'29'!C12</f>
        <v>LEMAHBANG</v>
      </c>
      <c r="D10" s="130">
        <v>638</v>
      </c>
      <c r="E10" s="151">
        <v>0</v>
      </c>
      <c r="F10" s="103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03"/>
      <c r="U10" s="144"/>
      <c r="V10" s="529"/>
      <c r="W10" s="144"/>
      <c r="X10" s="144"/>
      <c r="Y10" s="144"/>
      <c r="Z10" s="144"/>
    </row>
    <row r="11" spans="1:26" x14ac:dyDescent="0.25">
      <c r="A11" s="111">
        <v>3</v>
      </c>
      <c r="B11" s="150"/>
      <c r="C11" s="150" t="str">
        <f>'29'!C13</f>
        <v>KARANGBANGUN</v>
      </c>
      <c r="D11" s="130">
        <v>497</v>
      </c>
      <c r="E11" s="151">
        <v>0</v>
      </c>
      <c r="F11" s="103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03"/>
      <c r="U11" s="144"/>
      <c r="V11" s="529"/>
      <c r="W11" s="144"/>
      <c r="X11" s="144"/>
      <c r="Y11" s="144"/>
      <c r="Z11" s="144"/>
    </row>
    <row r="12" spans="1:26" x14ac:dyDescent="0.25">
      <c r="A12" s="111">
        <v>4</v>
      </c>
      <c r="B12" s="150"/>
      <c r="C12" s="150" t="str">
        <f>'29'!C14</f>
        <v>PLOSO</v>
      </c>
      <c r="D12" s="130">
        <v>525</v>
      </c>
      <c r="E12" s="151">
        <v>0</v>
      </c>
      <c r="F12" s="103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03"/>
      <c r="U12" s="144"/>
      <c r="V12" s="529"/>
      <c r="W12" s="144"/>
      <c r="X12" s="144"/>
      <c r="Y12" s="144"/>
      <c r="Z12" s="144"/>
    </row>
    <row r="13" spans="1:26" x14ac:dyDescent="0.25">
      <c r="A13" s="111">
        <v>5</v>
      </c>
      <c r="B13" s="150"/>
      <c r="C13" s="150" t="str">
        <f>'29'!C15</f>
        <v>GIRIWONDO</v>
      </c>
      <c r="D13" s="130">
        <v>577</v>
      </c>
      <c r="E13" s="151">
        <v>0</v>
      </c>
      <c r="F13" s="103"/>
      <c r="G13" s="144"/>
      <c r="H13" s="144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03"/>
      <c r="U13" s="144"/>
      <c r="V13" s="529"/>
      <c r="W13" s="144"/>
      <c r="X13" s="144"/>
      <c r="Y13" s="144"/>
      <c r="Z13" s="144"/>
    </row>
    <row r="14" spans="1:26" x14ac:dyDescent="0.25">
      <c r="A14" s="111">
        <v>6</v>
      </c>
      <c r="B14" s="150"/>
      <c r="C14" s="150" t="str">
        <f>'29'!C16</f>
        <v>KADIPIRO</v>
      </c>
      <c r="D14" s="626">
        <v>723</v>
      </c>
      <c r="E14" s="151">
        <v>0</v>
      </c>
      <c r="F14" s="103"/>
      <c r="G14" s="144"/>
      <c r="H14" s="144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03"/>
      <c r="U14" s="144"/>
      <c r="V14" s="529"/>
      <c r="W14" s="144"/>
      <c r="X14" s="144"/>
      <c r="Y14" s="144"/>
      <c r="Z14" s="144"/>
    </row>
    <row r="15" spans="1:26" x14ac:dyDescent="0.25">
      <c r="A15" s="111">
        <v>7</v>
      </c>
      <c r="B15" s="150"/>
      <c r="C15" s="150" t="str">
        <f>'29'!C17</f>
        <v>JUMANTORO</v>
      </c>
      <c r="D15" s="130">
        <v>824</v>
      </c>
      <c r="E15" s="151">
        <v>0</v>
      </c>
      <c r="F15" s="103"/>
      <c r="G15" s="144"/>
      <c r="H15" s="144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03"/>
      <c r="U15" s="144"/>
      <c r="V15" s="529"/>
      <c r="W15" s="144"/>
      <c r="X15" s="144"/>
      <c r="Y15" s="144"/>
      <c r="Z15" s="144"/>
    </row>
    <row r="16" spans="1:26" x14ac:dyDescent="0.25">
      <c r="A16" s="111">
        <v>8</v>
      </c>
      <c r="B16" s="150"/>
      <c r="C16" s="150" t="str">
        <f>'29'!C18</f>
        <v>KEDAWUNG</v>
      </c>
      <c r="D16" s="626">
        <v>557</v>
      </c>
      <c r="E16" s="151">
        <v>0</v>
      </c>
      <c r="F16" s="103"/>
      <c r="G16" s="144"/>
      <c r="H16" s="144"/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03"/>
      <c r="U16" s="144"/>
      <c r="V16" s="529"/>
      <c r="W16" s="144"/>
      <c r="X16" s="144"/>
      <c r="Y16" s="144"/>
      <c r="Z16" s="144"/>
    </row>
    <row r="17" spans="1:26" x14ac:dyDescent="0.25">
      <c r="A17" s="111">
        <v>9</v>
      </c>
      <c r="B17" s="150"/>
      <c r="C17" s="150" t="str">
        <f>'29'!C19</f>
        <v>BAKALAN</v>
      </c>
      <c r="D17" s="130">
        <v>620</v>
      </c>
      <c r="E17" s="151">
        <v>1</v>
      </c>
      <c r="F17" s="103"/>
      <c r="G17" s="144"/>
      <c r="H17" s="144"/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03"/>
      <c r="U17" s="144"/>
      <c r="V17" s="529"/>
      <c r="W17" s="144"/>
      <c r="X17" s="144"/>
      <c r="Y17" s="144"/>
      <c r="Z17" s="144"/>
    </row>
    <row r="18" spans="1:26" x14ac:dyDescent="0.25">
      <c r="A18" s="111">
        <v>10</v>
      </c>
      <c r="B18" s="150"/>
      <c r="C18" s="150" t="str">
        <f>'29'!C20</f>
        <v>JUMAPOLO</v>
      </c>
      <c r="D18" s="626">
        <v>1238</v>
      </c>
      <c r="E18" s="151">
        <v>0</v>
      </c>
      <c r="F18" s="103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03"/>
      <c r="U18" s="144"/>
      <c r="V18" s="529"/>
      <c r="W18" s="144"/>
      <c r="X18" s="144"/>
      <c r="Y18" s="144"/>
      <c r="Z18" s="144"/>
    </row>
    <row r="19" spans="1:26" x14ac:dyDescent="0.25">
      <c r="A19" s="111">
        <v>11</v>
      </c>
      <c r="B19" s="150"/>
      <c r="C19" s="150" t="str">
        <f>'29'!C21</f>
        <v>KWANGSAN</v>
      </c>
      <c r="D19" s="130">
        <v>1037</v>
      </c>
      <c r="E19" s="151">
        <v>0</v>
      </c>
      <c r="F19" s="103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03"/>
      <c r="U19" s="144"/>
      <c r="V19" s="529"/>
      <c r="W19" s="144"/>
      <c r="X19" s="144"/>
      <c r="Y19" s="144"/>
      <c r="Z19" s="144"/>
    </row>
    <row r="20" spans="1:26" x14ac:dyDescent="0.25">
      <c r="A20" s="111">
        <v>12</v>
      </c>
      <c r="B20" s="150"/>
      <c r="C20" s="150" t="str">
        <f>'29'!C22</f>
        <v>JATIREJO</v>
      </c>
      <c r="D20" s="130">
        <v>842</v>
      </c>
      <c r="E20" s="151">
        <v>0</v>
      </c>
      <c r="F20" s="103"/>
      <c r="G20" s="144"/>
      <c r="H20" s="144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03"/>
      <c r="U20" s="144"/>
      <c r="V20" s="529"/>
      <c r="W20" s="144"/>
      <c r="X20" s="144"/>
      <c r="Y20" s="144"/>
      <c r="Z20" s="144"/>
    </row>
    <row r="21" spans="1:26" ht="15.75" customHeight="1" x14ac:dyDescent="0.25">
      <c r="A21" s="116" t="s">
        <v>597</v>
      </c>
      <c r="B21" s="116"/>
      <c r="C21" s="530"/>
      <c r="D21" s="531">
        <f>SUM(D9:D20)</f>
        <v>8654</v>
      </c>
      <c r="E21" s="256">
        <f>SUM(E9:E20)</f>
        <v>1</v>
      </c>
      <c r="F21" s="103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03"/>
      <c r="U21" s="144"/>
      <c r="V21" s="529"/>
      <c r="W21" s="144"/>
      <c r="X21" s="144"/>
      <c r="Y21" s="144"/>
      <c r="Z21" s="144"/>
    </row>
    <row r="22" spans="1:26" ht="15.75" customHeight="1" x14ac:dyDescent="0.25">
      <c r="A22" s="116" t="s">
        <v>1158</v>
      </c>
      <c r="B22" s="116"/>
      <c r="C22" s="116"/>
      <c r="D22" s="176"/>
      <c r="E22" s="135">
        <f>E21/D21*100000</f>
        <v>11.555350127108852</v>
      </c>
      <c r="F22" s="103"/>
      <c r="G22" s="144"/>
      <c r="H22" s="144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03"/>
      <c r="U22" s="144"/>
      <c r="V22" s="529"/>
      <c r="W22" s="144"/>
      <c r="X22" s="144"/>
      <c r="Y22" s="144"/>
      <c r="Z22" s="144"/>
    </row>
    <row r="23" spans="1:26" ht="15.75" customHeight="1" x14ac:dyDescent="0.25">
      <c r="A23" s="103"/>
      <c r="B23" s="167"/>
      <c r="C23" s="167"/>
      <c r="D23" s="167"/>
      <c r="E23" s="167"/>
      <c r="F23" s="103"/>
      <c r="G23" s="144"/>
      <c r="H23" s="144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03"/>
      <c r="U23" s="144"/>
      <c r="V23" s="529"/>
      <c r="W23" s="144"/>
      <c r="X23" s="144"/>
      <c r="Y23" s="144"/>
      <c r="Z23" s="144"/>
    </row>
    <row r="24" spans="1:26" ht="15.75" customHeight="1" x14ac:dyDescent="0.25">
      <c r="A24" s="650" t="s">
        <v>1373</v>
      </c>
      <c r="B24" s="121"/>
      <c r="C24" s="121"/>
      <c r="D24" s="121"/>
      <c r="E24" s="121"/>
      <c r="F24" s="103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03"/>
      <c r="U24" s="144"/>
      <c r="V24" s="529"/>
      <c r="W24" s="144"/>
      <c r="X24" s="144"/>
      <c r="Y24" s="144"/>
      <c r="Z24" s="144"/>
    </row>
    <row r="25" spans="1:26" ht="15.75" customHeight="1" x14ac:dyDescent="0.25">
      <c r="A25" s="121" t="s">
        <v>1159</v>
      </c>
      <c r="B25" s="121"/>
      <c r="C25" s="121"/>
      <c r="D25" s="121"/>
      <c r="E25" s="121"/>
      <c r="F25" s="103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03"/>
      <c r="U25" s="144"/>
      <c r="V25" s="529"/>
      <c r="W25" s="144"/>
      <c r="X25" s="144"/>
      <c r="Y25" s="144"/>
      <c r="Z25" s="144"/>
    </row>
    <row r="26" spans="1:26" ht="15.75" customHeight="1" x14ac:dyDescent="0.25">
      <c r="A26" s="103"/>
      <c r="B26" s="103"/>
      <c r="C26" s="103"/>
      <c r="D26" s="103"/>
      <c r="E26" s="103"/>
      <c r="F26" s="103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03"/>
      <c r="U26" s="144"/>
      <c r="V26" s="529"/>
      <c r="W26" s="144"/>
      <c r="X26" s="144"/>
      <c r="Y26" s="144"/>
      <c r="Z26" s="144"/>
    </row>
    <row r="27" spans="1:26" ht="15.75" customHeight="1" x14ac:dyDescent="0.25">
      <c r="A27" s="103"/>
      <c r="B27" s="103"/>
      <c r="C27" s="103"/>
      <c r="D27" s="103"/>
      <c r="E27" s="103"/>
      <c r="F27" s="103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03"/>
      <c r="U27" s="144"/>
      <c r="V27" s="529"/>
      <c r="W27" s="144"/>
      <c r="X27" s="144"/>
      <c r="Y27" s="144"/>
      <c r="Z27" s="144"/>
    </row>
    <row r="28" spans="1:26" ht="15.75" customHeight="1" x14ac:dyDescent="0.25">
      <c r="A28" s="103"/>
      <c r="B28" s="103"/>
      <c r="C28" s="103"/>
      <c r="D28" s="103"/>
      <c r="E28" s="532"/>
      <c r="F28" s="103"/>
      <c r="G28" s="144"/>
      <c r="H28" s="144"/>
      <c r="I28" s="144"/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03"/>
      <c r="U28" s="144"/>
      <c r="V28" s="529"/>
      <c r="W28" s="144"/>
      <c r="X28" s="144"/>
      <c r="Y28" s="144"/>
      <c r="Z28" s="144"/>
    </row>
    <row r="29" spans="1:26" ht="15.75" customHeight="1" x14ac:dyDescent="0.25">
      <c r="A29" s="103"/>
      <c r="B29" s="103"/>
      <c r="C29" s="103"/>
      <c r="D29" s="103"/>
      <c r="E29" s="103"/>
      <c r="F29" s="103"/>
      <c r="G29" s="144"/>
      <c r="H29" s="144"/>
      <c r="I29" s="144"/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03"/>
      <c r="U29" s="144"/>
      <c r="V29" s="529"/>
      <c r="W29" s="144"/>
      <c r="X29" s="144"/>
      <c r="Y29" s="144"/>
      <c r="Z29" s="144"/>
    </row>
    <row r="30" spans="1:26" ht="15.75" customHeight="1" x14ac:dyDescent="0.25">
      <c r="A30" s="103"/>
      <c r="B30" s="103"/>
      <c r="C30" s="103"/>
      <c r="D30" s="103"/>
      <c r="E30" s="103"/>
      <c r="F30" s="103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03"/>
      <c r="U30" s="144"/>
      <c r="V30" s="529"/>
      <c r="W30" s="144"/>
      <c r="X30" s="144"/>
      <c r="Y30" s="144"/>
      <c r="Z30" s="144"/>
    </row>
    <row r="31" spans="1:26" ht="15.75" customHeight="1" x14ac:dyDescent="0.25">
      <c r="A31" s="103"/>
      <c r="B31" s="103"/>
      <c r="C31" s="103"/>
      <c r="D31" s="103"/>
      <c r="E31" s="103"/>
      <c r="F31" s="103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03"/>
      <c r="U31" s="144"/>
      <c r="V31" s="529"/>
      <c r="W31" s="144"/>
      <c r="X31" s="144"/>
      <c r="Y31" s="144"/>
      <c r="Z31" s="144"/>
    </row>
    <row r="32" spans="1:26" ht="15.75" customHeight="1" x14ac:dyDescent="0.25">
      <c r="A32" s="103"/>
      <c r="B32" s="103"/>
      <c r="C32" s="103"/>
      <c r="D32" s="103"/>
      <c r="E32" s="103"/>
      <c r="F32" s="241"/>
      <c r="G32" s="144"/>
      <c r="H32" s="144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03"/>
      <c r="U32" s="144"/>
      <c r="V32" s="529"/>
      <c r="W32" s="144"/>
      <c r="X32" s="144"/>
      <c r="Y32" s="144"/>
      <c r="Z32" s="144"/>
    </row>
    <row r="33" spans="1:26" ht="15.75" customHeight="1" x14ac:dyDescent="0.25">
      <c r="A33" s="103"/>
      <c r="B33" s="103"/>
      <c r="C33" s="103"/>
      <c r="D33" s="103"/>
      <c r="E33" s="103"/>
      <c r="F33" s="241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03"/>
      <c r="U33" s="144"/>
      <c r="V33" s="529"/>
      <c r="W33" s="144"/>
      <c r="X33" s="144"/>
      <c r="Y33" s="144"/>
      <c r="Z33" s="144"/>
    </row>
    <row r="34" spans="1:26" ht="15.75" customHeight="1" x14ac:dyDescent="0.25">
      <c r="A34" s="103"/>
      <c r="B34" s="103"/>
      <c r="C34" s="103"/>
      <c r="D34" s="103"/>
      <c r="E34" s="103"/>
      <c r="F34" s="414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2">
    <mergeCell ref="A3:E3"/>
    <mergeCell ref="G7:I7"/>
  </mergeCells>
  <printOptions horizontalCentered="1"/>
  <pageMargins left="1.05" right="0.9" top="1.1499999999999999" bottom="0.9" header="0.51180555555555496" footer="0.51180555555555496"/>
  <pageSetup paperSize="9" firstPageNumber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zoomScaleNormal="100" workbookViewId="0">
      <selection activeCell="F17" sqref="F17"/>
    </sheetView>
  </sheetViews>
  <sheetFormatPr defaultColWidth="14.42578125" defaultRowHeight="15" x14ac:dyDescent="0.25"/>
  <cols>
    <col min="1" max="1" width="5.7109375" customWidth="1"/>
    <col min="2" max="2" width="40.7109375" customWidth="1"/>
    <col min="3" max="5" width="30.7109375" customWidth="1"/>
    <col min="6" max="7" width="20.7109375" customWidth="1"/>
    <col min="8" max="25" width="9.28515625" customWidth="1"/>
  </cols>
  <sheetData>
    <row r="1" spans="1:26" ht="15.75" x14ac:dyDescent="0.25">
      <c r="A1" s="101" t="s">
        <v>476</v>
      </c>
      <c r="B1" s="167"/>
      <c r="C1" s="167"/>
      <c r="D1" s="167"/>
      <c r="E1" s="167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ht="15.75" x14ac:dyDescent="0.25">
      <c r="A2" s="167"/>
      <c r="B2" s="167"/>
      <c r="C2" s="167"/>
      <c r="D2" s="167"/>
      <c r="E2" s="167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477</v>
      </c>
      <c r="B3" s="705"/>
      <c r="C3" s="705"/>
      <c r="D3" s="705"/>
      <c r="E3" s="705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22" t="str">
        <f>'1'!E5</f>
        <v>KABUPATEN/KOTA</v>
      </c>
      <c r="D4" s="101" t="str">
        <f>'1'!F5</f>
        <v>KARANGANYAR</v>
      </c>
      <c r="E4" s="105"/>
      <c r="F4" s="193"/>
      <c r="G4" s="193"/>
      <c r="H4" s="193"/>
      <c r="I4" s="193"/>
      <c r="J4" s="193"/>
      <c r="K4" s="193"/>
      <c r="L4" s="193"/>
      <c r="M4" s="193"/>
      <c r="N4" s="193"/>
      <c r="O4" s="19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22" t="str">
        <f>'1'!E6</f>
        <v>TAHUN</v>
      </c>
      <c r="D5" s="101">
        <f>'1'!F6</f>
        <v>2024</v>
      </c>
      <c r="E5" s="105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29.25" customHeight="1" x14ac:dyDescent="0.25">
      <c r="A7" s="717" t="s">
        <v>4</v>
      </c>
      <c r="B7" s="721" t="s">
        <v>407</v>
      </c>
      <c r="C7" s="718" t="s">
        <v>326</v>
      </c>
      <c r="D7" s="718" t="s">
        <v>478</v>
      </c>
      <c r="E7" s="718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.75" customHeight="1" x14ac:dyDescent="0.25">
      <c r="A8" s="717"/>
      <c r="B8" s="721"/>
      <c r="C8" s="718"/>
      <c r="D8" s="107" t="s">
        <v>326</v>
      </c>
      <c r="E8" s="107" t="s">
        <v>29</v>
      </c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" customHeight="1" x14ac:dyDescent="0.25">
      <c r="A9" s="109">
        <v>1</v>
      </c>
      <c r="B9" s="109">
        <v>2</v>
      </c>
      <c r="C9" s="174">
        <v>3</v>
      </c>
      <c r="D9" s="109">
        <v>4</v>
      </c>
      <c r="E9" s="109">
        <v>5</v>
      </c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39.75" customHeight="1" x14ac:dyDescent="0.25">
      <c r="A10" s="194">
        <v>1</v>
      </c>
      <c r="B10" s="194" t="s">
        <v>408</v>
      </c>
      <c r="C10" s="184">
        <v>0</v>
      </c>
      <c r="D10" s="184"/>
      <c r="E10" s="195">
        <v>0</v>
      </c>
      <c r="F10" s="103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39.75" customHeight="1" x14ac:dyDescent="0.25">
      <c r="A11" s="194">
        <v>2</v>
      </c>
      <c r="B11" s="194" t="s">
        <v>479</v>
      </c>
      <c r="C11" s="184">
        <v>0</v>
      </c>
      <c r="D11" s="184"/>
      <c r="E11" s="195">
        <v>0</v>
      </c>
      <c r="F11" s="103"/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27" customHeight="1" x14ac:dyDescent="0.25">
      <c r="A12" s="196"/>
      <c r="B12" s="197"/>
      <c r="C12" s="198"/>
      <c r="D12" s="198"/>
      <c r="E12" s="195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39.75" customHeight="1" x14ac:dyDescent="0.25">
      <c r="A13" s="720" t="s">
        <v>1</v>
      </c>
      <c r="B13" s="720"/>
      <c r="C13" s="200">
        <f>SUM(C10:C11)</f>
        <v>0</v>
      </c>
      <c r="D13" s="200">
        <f>SUM(D10:D11)</f>
        <v>0</v>
      </c>
      <c r="E13" s="201">
        <v>0</v>
      </c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03"/>
      <c r="B14" s="103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21" t="s">
        <v>474</v>
      </c>
      <c r="B15" s="121"/>
      <c r="C15" s="12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21"/>
      <c r="B16" s="121"/>
      <c r="C16" s="12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21"/>
      <c r="B17" s="121"/>
      <c r="C17" s="121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6">
    <mergeCell ref="A13:B13"/>
    <mergeCell ref="A3:E3"/>
    <mergeCell ref="A7:A8"/>
    <mergeCell ref="B7:B8"/>
    <mergeCell ref="C7:C8"/>
    <mergeCell ref="D7:E7"/>
  </mergeCells>
  <printOptions horizontalCentered="1"/>
  <pageMargins left="1.7" right="0.9" top="1.1499999999999999" bottom="0.9" header="0.51180555555555496" footer="0.51180555555555496"/>
  <pageSetup paperSize="9" firstPageNumber="0" orientation="landscape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F29" sqref="F29"/>
    </sheetView>
  </sheetViews>
  <sheetFormatPr defaultColWidth="14.42578125" defaultRowHeight="15" x14ac:dyDescent="0.25"/>
  <cols>
    <col min="1" max="1" width="5.7109375" customWidth="1"/>
    <col min="2" max="2" width="18.140625" customWidth="1"/>
    <col min="3" max="3" width="26.28515625" customWidth="1"/>
    <col min="4" max="4" width="7.85546875" customWidth="1"/>
    <col min="5" max="5" width="7.7109375" customWidth="1"/>
    <col min="6" max="6" width="8.85546875" customWidth="1"/>
    <col min="7" max="7" width="12" customWidth="1"/>
    <col min="8" max="8" width="8.85546875" customWidth="1"/>
    <col min="9" max="9" width="8.28515625" customWidth="1"/>
    <col min="10" max="10" width="9" customWidth="1"/>
    <col min="11" max="11" width="8.85546875" customWidth="1"/>
    <col min="12" max="12" width="9.140625" customWidth="1"/>
    <col min="13" max="13" width="9.28515625" customWidth="1"/>
    <col min="14" max="14" width="12.5703125" customWidth="1"/>
    <col min="15" max="15" width="7.7109375" customWidth="1"/>
    <col min="16" max="16" width="7.85546875" customWidth="1"/>
    <col min="17" max="17" width="8.7109375" customWidth="1"/>
    <col min="18" max="18" width="8" customWidth="1"/>
    <col min="19" max="19" width="8.7109375" customWidth="1"/>
    <col min="20" max="20" width="9" customWidth="1"/>
    <col min="21" max="26" width="9.28515625" customWidth="1"/>
  </cols>
  <sheetData>
    <row r="1" spans="1:26" ht="15.75" x14ac:dyDescent="0.25">
      <c r="A1" s="101" t="s">
        <v>1160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1161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02"/>
      <c r="H4" s="102"/>
      <c r="I4" s="122" t="str">
        <f>'1'!$E$5</f>
        <v>KABUPATEN/KOTA</v>
      </c>
      <c r="J4" s="101" t="str">
        <f>'1'!$F$5</f>
        <v>KARANGANYAR</v>
      </c>
      <c r="K4" s="102"/>
      <c r="L4" s="105"/>
      <c r="M4" s="105"/>
      <c r="N4" s="105"/>
      <c r="O4" s="105"/>
      <c r="P4" s="105"/>
      <c r="Q4" s="105"/>
      <c r="R4" s="102"/>
      <c r="S4" s="102"/>
      <c r="T4" s="102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02"/>
      <c r="I5" s="122" t="str">
        <f>'1'!$E$6</f>
        <v>TAHUN</v>
      </c>
      <c r="J5" s="101">
        <f>'1'!$F$6</f>
        <v>2024</v>
      </c>
      <c r="K5" s="102"/>
      <c r="L5" s="105"/>
      <c r="M5" s="105"/>
      <c r="N5" s="105"/>
      <c r="O5" s="105"/>
      <c r="P5" s="105"/>
      <c r="Q5" s="105"/>
      <c r="R5" s="102"/>
      <c r="S5" s="102"/>
      <c r="T5" s="102"/>
      <c r="U5" s="103"/>
      <c r="V5" s="103"/>
      <c r="W5" s="103"/>
      <c r="X5" s="103"/>
      <c r="Y5" s="103"/>
      <c r="Z5" s="103"/>
    </row>
    <row r="6" spans="1:26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03"/>
      <c r="V6" s="103"/>
      <c r="W6" s="103"/>
      <c r="X6" s="103"/>
      <c r="Y6" s="103"/>
      <c r="Z6" s="103"/>
    </row>
    <row r="7" spans="1:26" ht="14.25" customHeight="1" x14ac:dyDescent="0.25">
      <c r="A7" s="708" t="s">
        <v>4</v>
      </c>
      <c r="B7" s="708" t="s">
        <v>502</v>
      </c>
      <c r="C7" s="708" t="str">
        <f>'12'!C7</f>
        <v>DESA</v>
      </c>
      <c r="D7" s="792" t="s">
        <v>1162</v>
      </c>
      <c r="E7" s="792"/>
      <c r="F7" s="792"/>
      <c r="G7" s="792"/>
      <c r="H7" s="792"/>
      <c r="I7" s="792"/>
      <c r="J7" s="792"/>
      <c r="K7" s="792"/>
      <c r="L7" s="792"/>
      <c r="M7" s="792"/>
      <c r="N7" s="792"/>
      <c r="O7" s="792"/>
      <c r="P7" s="792"/>
      <c r="Q7" s="792"/>
      <c r="R7" s="792"/>
      <c r="S7" s="792"/>
      <c r="T7" s="792"/>
      <c r="U7" s="173"/>
      <c r="V7" s="103"/>
      <c r="W7" s="103"/>
      <c r="X7" s="103"/>
      <c r="Y7" s="103"/>
      <c r="Z7" s="103"/>
    </row>
    <row r="8" spans="1:26" ht="19.5" customHeight="1" x14ac:dyDescent="0.25">
      <c r="A8" s="708"/>
      <c r="B8" s="708"/>
      <c r="C8" s="708"/>
      <c r="D8" s="706" t="s">
        <v>1163</v>
      </c>
      <c r="E8" s="706"/>
      <c r="F8" s="706"/>
      <c r="G8" s="706"/>
      <c r="H8" s="706" t="s">
        <v>1164</v>
      </c>
      <c r="I8" s="706"/>
      <c r="J8" s="706"/>
      <c r="K8" s="707" t="s">
        <v>842</v>
      </c>
      <c r="L8" s="707"/>
      <c r="M8" s="707"/>
      <c r="N8" s="707"/>
      <c r="O8" s="707" t="s">
        <v>1165</v>
      </c>
      <c r="P8" s="707"/>
      <c r="Q8" s="707"/>
      <c r="R8" s="706" t="s">
        <v>1166</v>
      </c>
      <c r="S8" s="706"/>
      <c r="T8" s="706"/>
      <c r="U8" s="173"/>
      <c r="V8" s="103"/>
      <c r="W8" s="103"/>
      <c r="X8" s="103"/>
      <c r="Y8" s="103"/>
      <c r="Z8" s="103"/>
    </row>
    <row r="9" spans="1:26" ht="20.25" customHeight="1" x14ac:dyDescent="0.25">
      <c r="A9" s="708"/>
      <c r="B9" s="708"/>
      <c r="C9" s="708"/>
      <c r="D9" s="706" t="s">
        <v>1167</v>
      </c>
      <c r="E9" s="706"/>
      <c r="F9" s="706"/>
      <c r="G9" s="748" t="s">
        <v>1168</v>
      </c>
      <c r="H9" s="706"/>
      <c r="I9" s="706"/>
      <c r="J9" s="706"/>
      <c r="K9" s="706" t="s">
        <v>1167</v>
      </c>
      <c r="L9" s="706"/>
      <c r="M9" s="706"/>
      <c r="N9" s="748" t="s">
        <v>1168</v>
      </c>
      <c r="O9" s="706" t="s">
        <v>1167</v>
      </c>
      <c r="P9" s="706"/>
      <c r="Q9" s="706"/>
      <c r="R9" s="706"/>
      <c r="S9" s="706"/>
      <c r="T9" s="706"/>
      <c r="U9" s="173"/>
      <c r="V9" s="103"/>
      <c r="W9" s="103"/>
      <c r="X9" s="103"/>
      <c r="Y9" s="103"/>
      <c r="Z9" s="103"/>
    </row>
    <row r="10" spans="1:26" ht="15.75" x14ac:dyDescent="0.25">
      <c r="A10" s="708"/>
      <c r="B10" s="708"/>
      <c r="C10" s="708"/>
      <c r="D10" s="107" t="s">
        <v>8</v>
      </c>
      <c r="E10" s="107" t="s">
        <v>9</v>
      </c>
      <c r="F10" s="107" t="s">
        <v>448</v>
      </c>
      <c r="G10" s="748"/>
      <c r="H10" s="107" t="s">
        <v>8</v>
      </c>
      <c r="I10" s="107" t="s">
        <v>9</v>
      </c>
      <c r="J10" s="107" t="s">
        <v>448</v>
      </c>
      <c r="K10" s="107" t="s">
        <v>8</v>
      </c>
      <c r="L10" s="107" t="s">
        <v>9</v>
      </c>
      <c r="M10" s="107" t="s">
        <v>448</v>
      </c>
      <c r="N10" s="748"/>
      <c r="O10" s="107" t="s">
        <v>8</v>
      </c>
      <c r="P10" s="107" t="s">
        <v>9</v>
      </c>
      <c r="Q10" s="107" t="s">
        <v>448</v>
      </c>
      <c r="R10" s="107" t="s">
        <v>8</v>
      </c>
      <c r="S10" s="107" t="s">
        <v>9</v>
      </c>
      <c r="T10" s="107" t="s">
        <v>448</v>
      </c>
      <c r="U10" s="103"/>
      <c r="V10" s="103"/>
      <c r="W10" s="103"/>
      <c r="X10" s="103"/>
      <c r="Y10" s="103"/>
      <c r="Z10" s="103"/>
    </row>
    <row r="11" spans="1:26" x14ac:dyDescent="0.25">
      <c r="A11" s="221">
        <v>1</v>
      </c>
      <c r="B11" s="109">
        <v>2</v>
      </c>
      <c r="C11" s="221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09">
        <v>12</v>
      </c>
      <c r="M11" s="109">
        <v>13</v>
      </c>
      <c r="N11" s="109">
        <v>14</v>
      </c>
      <c r="O11" s="109">
        <v>15</v>
      </c>
      <c r="P11" s="109">
        <v>16</v>
      </c>
      <c r="Q11" s="109">
        <v>17</v>
      </c>
      <c r="R11" s="109">
        <v>18</v>
      </c>
      <c r="S11" s="109">
        <v>19</v>
      </c>
      <c r="T11" s="109">
        <v>20</v>
      </c>
      <c r="U11" s="110"/>
      <c r="V11" s="110"/>
      <c r="W11" s="110"/>
      <c r="X11" s="110"/>
      <c r="Y11" s="110"/>
      <c r="Z11" s="110"/>
    </row>
    <row r="12" spans="1:26" ht="19.5" customHeight="1" x14ac:dyDescent="0.25">
      <c r="A12" s="111">
        <v>1</v>
      </c>
      <c r="B12" s="142" t="str">
        <f>'9'!B9</f>
        <v>JUMAPOLO</v>
      </c>
      <c r="C12" s="150" t="str">
        <f>'29'!C11</f>
        <v>PASEBAN</v>
      </c>
      <c r="D12" s="151">
        <v>0</v>
      </c>
      <c r="E12" s="151">
        <v>0</v>
      </c>
      <c r="F12" s="151">
        <f t="shared" ref="F12:F23" si="0">SUM(D12:E12)</f>
        <v>0</v>
      </c>
      <c r="G12" s="533">
        <v>0</v>
      </c>
      <c r="H12" s="533">
        <v>0</v>
      </c>
      <c r="I12" s="533">
        <v>0</v>
      </c>
      <c r="J12" s="151">
        <f t="shared" ref="J12:J18" si="1">SUM(H13:I13)</f>
        <v>0</v>
      </c>
      <c r="K12" s="151">
        <v>0</v>
      </c>
      <c r="L12" s="151">
        <v>0</v>
      </c>
      <c r="M12" s="151">
        <f t="shared" ref="M12:M23" si="2">SUM(K12:L12)</f>
        <v>0</v>
      </c>
      <c r="N12" s="151">
        <v>0</v>
      </c>
      <c r="O12" s="151">
        <v>0</v>
      </c>
      <c r="P12" s="151">
        <v>0</v>
      </c>
      <c r="Q12" s="151">
        <f t="shared" ref="Q12:Q23" si="3">SUM(O12:P12)</f>
        <v>0</v>
      </c>
      <c r="R12" s="151">
        <v>0</v>
      </c>
      <c r="S12" s="151">
        <v>0</v>
      </c>
      <c r="T12" s="151">
        <f t="shared" ref="T12:T23" si="4">SUM(R12:S12)</f>
        <v>0</v>
      </c>
      <c r="U12" s="529"/>
      <c r="V12" s="103"/>
      <c r="W12" s="103"/>
      <c r="X12" s="103"/>
      <c r="Y12" s="103"/>
      <c r="Z12" s="103"/>
    </row>
    <row r="13" spans="1:26" ht="19.5" customHeight="1" x14ac:dyDescent="0.25">
      <c r="A13" s="111">
        <v>2</v>
      </c>
      <c r="B13" s="142"/>
      <c r="C13" s="150" t="str">
        <f>'29'!C12</f>
        <v>LEMAHBANG</v>
      </c>
      <c r="D13" s="151">
        <v>0</v>
      </c>
      <c r="E13" s="151">
        <v>0</v>
      </c>
      <c r="F13" s="151">
        <f t="shared" si="0"/>
        <v>0</v>
      </c>
      <c r="G13" s="151">
        <v>0</v>
      </c>
      <c r="H13" s="151">
        <v>0</v>
      </c>
      <c r="I13" s="151">
        <v>0</v>
      </c>
      <c r="J13" s="151">
        <f t="shared" si="1"/>
        <v>0</v>
      </c>
      <c r="K13" s="151">
        <v>0</v>
      </c>
      <c r="L13" s="151">
        <v>0</v>
      </c>
      <c r="M13" s="151">
        <f t="shared" si="2"/>
        <v>0</v>
      </c>
      <c r="N13" s="151">
        <v>0</v>
      </c>
      <c r="O13" s="151">
        <v>0</v>
      </c>
      <c r="P13" s="151">
        <v>0</v>
      </c>
      <c r="Q13" s="151">
        <f t="shared" si="3"/>
        <v>0</v>
      </c>
      <c r="R13" s="151">
        <v>0</v>
      </c>
      <c r="S13" s="151">
        <v>0</v>
      </c>
      <c r="T13" s="151">
        <f t="shared" si="4"/>
        <v>0</v>
      </c>
      <c r="U13" s="529"/>
      <c r="V13" s="103"/>
      <c r="W13" s="103"/>
      <c r="X13" s="103"/>
      <c r="Y13" s="103"/>
      <c r="Z13" s="103"/>
    </row>
    <row r="14" spans="1:26" ht="19.5" customHeight="1" x14ac:dyDescent="0.25">
      <c r="A14" s="111">
        <v>3</v>
      </c>
      <c r="B14" s="142"/>
      <c r="C14" s="150" t="str">
        <f>'29'!C13</f>
        <v>KARANGBANGUN</v>
      </c>
      <c r="D14" s="151">
        <v>0</v>
      </c>
      <c r="E14" s="151">
        <v>0</v>
      </c>
      <c r="F14" s="151">
        <f t="shared" si="0"/>
        <v>0</v>
      </c>
      <c r="G14" s="151">
        <v>0</v>
      </c>
      <c r="H14" s="151">
        <v>0</v>
      </c>
      <c r="I14" s="151">
        <v>0</v>
      </c>
      <c r="J14" s="151">
        <f t="shared" si="1"/>
        <v>0</v>
      </c>
      <c r="K14" s="151">
        <v>0</v>
      </c>
      <c r="L14" s="151">
        <v>0</v>
      </c>
      <c r="M14" s="151">
        <f t="shared" si="2"/>
        <v>0</v>
      </c>
      <c r="N14" s="151">
        <v>0</v>
      </c>
      <c r="O14" s="151">
        <v>0</v>
      </c>
      <c r="P14" s="151">
        <v>0</v>
      </c>
      <c r="Q14" s="151">
        <f t="shared" si="3"/>
        <v>0</v>
      </c>
      <c r="R14" s="151">
        <v>0</v>
      </c>
      <c r="S14" s="151">
        <v>0</v>
      </c>
      <c r="T14" s="151">
        <f t="shared" si="4"/>
        <v>0</v>
      </c>
      <c r="U14" s="529"/>
      <c r="V14" s="103"/>
      <c r="W14" s="103"/>
      <c r="X14" s="103"/>
      <c r="Y14" s="103"/>
      <c r="Z14" s="103"/>
    </row>
    <row r="15" spans="1:26" ht="19.5" customHeight="1" x14ac:dyDescent="0.25">
      <c r="A15" s="111">
        <v>4</v>
      </c>
      <c r="B15" s="142"/>
      <c r="C15" s="150" t="str">
        <f>'29'!C14</f>
        <v>PLOSO</v>
      </c>
      <c r="D15" s="151">
        <v>0</v>
      </c>
      <c r="E15" s="151">
        <v>0</v>
      </c>
      <c r="F15" s="151">
        <f t="shared" si="0"/>
        <v>0</v>
      </c>
      <c r="G15" s="151">
        <v>0</v>
      </c>
      <c r="H15" s="151">
        <v>0</v>
      </c>
      <c r="I15" s="151">
        <v>0</v>
      </c>
      <c r="J15" s="151">
        <f t="shared" si="1"/>
        <v>0</v>
      </c>
      <c r="K15" s="151">
        <v>0</v>
      </c>
      <c r="L15" s="151">
        <v>0</v>
      </c>
      <c r="M15" s="151">
        <f t="shared" si="2"/>
        <v>0</v>
      </c>
      <c r="N15" s="151">
        <v>0</v>
      </c>
      <c r="O15" s="151">
        <v>0</v>
      </c>
      <c r="P15" s="151">
        <v>0</v>
      </c>
      <c r="Q15" s="151">
        <f t="shared" si="3"/>
        <v>0</v>
      </c>
      <c r="R15" s="151">
        <v>0</v>
      </c>
      <c r="S15" s="151">
        <v>0</v>
      </c>
      <c r="T15" s="151">
        <f t="shared" si="4"/>
        <v>0</v>
      </c>
      <c r="U15" s="529"/>
      <c r="V15" s="103"/>
      <c r="W15" s="103"/>
      <c r="X15" s="103"/>
      <c r="Y15" s="103"/>
      <c r="Z15" s="103"/>
    </row>
    <row r="16" spans="1:26" ht="19.5" customHeight="1" x14ac:dyDescent="0.25">
      <c r="A16" s="111">
        <v>5</v>
      </c>
      <c r="B16" s="142"/>
      <c r="C16" s="150" t="str">
        <f>'29'!C15</f>
        <v>GIRIWONDO</v>
      </c>
      <c r="D16" s="151">
        <v>0</v>
      </c>
      <c r="E16" s="151">
        <v>0</v>
      </c>
      <c r="F16" s="151">
        <f t="shared" si="0"/>
        <v>0</v>
      </c>
      <c r="G16" s="151">
        <v>0</v>
      </c>
      <c r="H16" s="151">
        <v>0</v>
      </c>
      <c r="I16" s="151">
        <v>0</v>
      </c>
      <c r="J16" s="151">
        <f t="shared" si="1"/>
        <v>0</v>
      </c>
      <c r="K16" s="151">
        <v>0</v>
      </c>
      <c r="L16" s="151">
        <v>0</v>
      </c>
      <c r="M16" s="151">
        <f t="shared" si="2"/>
        <v>0</v>
      </c>
      <c r="N16" s="151">
        <v>0</v>
      </c>
      <c r="O16" s="151">
        <v>0</v>
      </c>
      <c r="P16" s="151">
        <v>0</v>
      </c>
      <c r="Q16" s="151">
        <f t="shared" si="3"/>
        <v>0</v>
      </c>
      <c r="R16" s="151">
        <v>1</v>
      </c>
      <c r="S16" s="151">
        <v>0</v>
      </c>
      <c r="T16" s="151">
        <f t="shared" si="4"/>
        <v>1</v>
      </c>
      <c r="U16" s="529"/>
      <c r="V16" s="103"/>
      <c r="W16" s="103"/>
      <c r="X16" s="103"/>
      <c r="Y16" s="103"/>
      <c r="Z16" s="103"/>
    </row>
    <row r="17" spans="1:26" ht="19.5" customHeight="1" x14ac:dyDescent="0.25">
      <c r="A17" s="111">
        <v>6</v>
      </c>
      <c r="B17" s="142"/>
      <c r="C17" s="150" t="str">
        <f>'29'!C16</f>
        <v>KADIPIRO</v>
      </c>
      <c r="D17" s="151">
        <v>0</v>
      </c>
      <c r="E17" s="151">
        <v>0</v>
      </c>
      <c r="F17" s="151">
        <f t="shared" si="0"/>
        <v>0</v>
      </c>
      <c r="G17" s="151">
        <v>0</v>
      </c>
      <c r="H17" s="151">
        <v>0</v>
      </c>
      <c r="I17" s="151">
        <v>0</v>
      </c>
      <c r="J17" s="151">
        <f t="shared" si="1"/>
        <v>0</v>
      </c>
      <c r="K17" s="151">
        <v>0</v>
      </c>
      <c r="L17" s="151">
        <v>0</v>
      </c>
      <c r="M17" s="151">
        <f t="shared" si="2"/>
        <v>0</v>
      </c>
      <c r="N17" s="151">
        <v>0</v>
      </c>
      <c r="O17" s="151">
        <v>0</v>
      </c>
      <c r="P17" s="151">
        <v>0</v>
      </c>
      <c r="Q17" s="151">
        <f t="shared" si="3"/>
        <v>0</v>
      </c>
      <c r="R17" s="151">
        <v>1</v>
      </c>
      <c r="S17" s="151">
        <v>0</v>
      </c>
      <c r="T17" s="151">
        <f t="shared" si="4"/>
        <v>1</v>
      </c>
      <c r="U17" s="529"/>
      <c r="V17" s="103"/>
      <c r="W17" s="103"/>
      <c r="X17" s="103"/>
      <c r="Y17" s="103"/>
      <c r="Z17" s="103"/>
    </row>
    <row r="18" spans="1:26" ht="19.5" customHeight="1" x14ac:dyDescent="0.25">
      <c r="A18" s="111">
        <v>7</v>
      </c>
      <c r="B18" s="142"/>
      <c r="C18" s="150" t="str">
        <f>'29'!C17</f>
        <v>JUMANTORO</v>
      </c>
      <c r="D18" s="151">
        <v>0</v>
      </c>
      <c r="E18" s="151">
        <v>0</v>
      </c>
      <c r="F18" s="151">
        <f t="shared" si="0"/>
        <v>0</v>
      </c>
      <c r="G18" s="151">
        <v>0</v>
      </c>
      <c r="H18" s="151">
        <v>0</v>
      </c>
      <c r="I18" s="151">
        <v>0</v>
      </c>
      <c r="J18" s="151">
        <f t="shared" si="1"/>
        <v>0</v>
      </c>
      <c r="K18" s="151">
        <v>0</v>
      </c>
      <c r="L18" s="151">
        <v>0</v>
      </c>
      <c r="M18" s="151">
        <f t="shared" si="2"/>
        <v>0</v>
      </c>
      <c r="N18" s="151">
        <v>0</v>
      </c>
      <c r="O18" s="151">
        <v>0</v>
      </c>
      <c r="P18" s="151">
        <v>0</v>
      </c>
      <c r="Q18" s="151">
        <f t="shared" si="3"/>
        <v>0</v>
      </c>
      <c r="R18" s="151">
        <v>1</v>
      </c>
      <c r="S18" s="151">
        <v>0</v>
      </c>
      <c r="T18" s="151">
        <f t="shared" si="4"/>
        <v>1</v>
      </c>
      <c r="U18" s="529"/>
      <c r="V18" s="103"/>
      <c r="W18" s="103"/>
      <c r="X18" s="103"/>
      <c r="Y18" s="103"/>
      <c r="Z18" s="103"/>
    </row>
    <row r="19" spans="1:26" ht="19.5" customHeight="1" x14ac:dyDescent="0.25">
      <c r="A19" s="111">
        <v>8</v>
      </c>
      <c r="B19" s="142"/>
      <c r="C19" s="150" t="str">
        <f>'29'!C18</f>
        <v>KEDAWUNG</v>
      </c>
      <c r="D19" s="151">
        <v>0</v>
      </c>
      <c r="E19" s="151">
        <v>0</v>
      </c>
      <c r="F19" s="151">
        <f t="shared" si="0"/>
        <v>0</v>
      </c>
      <c r="G19" s="151">
        <v>0</v>
      </c>
      <c r="H19" s="151">
        <v>0</v>
      </c>
      <c r="I19" s="151">
        <v>0</v>
      </c>
      <c r="J19" s="151">
        <f>SUM(H19:I19)</f>
        <v>0</v>
      </c>
      <c r="K19" s="151">
        <v>0</v>
      </c>
      <c r="L19" s="151">
        <v>0</v>
      </c>
      <c r="M19" s="151">
        <f t="shared" si="2"/>
        <v>0</v>
      </c>
      <c r="N19" s="151">
        <v>0</v>
      </c>
      <c r="O19" s="151">
        <v>0</v>
      </c>
      <c r="P19" s="151">
        <v>0</v>
      </c>
      <c r="Q19" s="151">
        <f t="shared" si="3"/>
        <v>0</v>
      </c>
      <c r="R19" s="151">
        <v>0</v>
      </c>
      <c r="S19" s="151">
        <v>0</v>
      </c>
      <c r="T19" s="151">
        <f t="shared" si="4"/>
        <v>0</v>
      </c>
      <c r="U19" s="529"/>
      <c r="V19" s="103"/>
      <c r="W19" s="103"/>
      <c r="X19" s="103"/>
      <c r="Y19" s="103"/>
      <c r="Z19" s="103"/>
    </row>
    <row r="20" spans="1:26" ht="19.5" customHeight="1" x14ac:dyDescent="0.25">
      <c r="A20" s="111">
        <v>9</v>
      </c>
      <c r="B20" s="142"/>
      <c r="C20" s="150" t="str">
        <f>'29'!C19</f>
        <v>BAKALAN</v>
      </c>
      <c r="D20" s="151">
        <v>0</v>
      </c>
      <c r="E20" s="151">
        <v>0</v>
      </c>
      <c r="F20" s="151">
        <f t="shared" si="0"/>
        <v>0</v>
      </c>
      <c r="G20" s="151">
        <v>0</v>
      </c>
      <c r="H20" s="151">
        <v>0</v>
      </c>
      <c r="I20" s="151">
        <v>0</v>
      </c>
      <c r="J20" s="151">
        <f>SUM(H20:I20)</f>
        <v>0</v>
      </c>
      <c r="K20" s="151">
        <v>0</v>
      </c>
      <c r="L20" s="151">
        <v>0</v>
      </c>
      <c r="M20" s="151">
        <f t="shared" si="2"/>
        <v>0</v>
      </c>
      <c r="N20" s="151">
        <v>0</v>
      </c>
      <c r="O20" s="151">
        <v>0</v>
      </c>
      <c r="P20" s="151">
        <v>0</v>
      </c>
      <c r="Q20" s="151">
        <f t="shared" si="3"/>
        <v>0</v>
      </c>
      <c r="R20" s="151">
        <v>0</v>
      </c>
      <c r="S20" s="151">
        <v>0</v>
      </c>
      <c r="T20" s="151">
        <f t="shared" si="4"/>
        <v>0</v>
      </c>
      <c r="U20" s="529"/>
      <c r="V20" s="103"/>
      <c r="W20" s="103"/>
      <c r="X20" s="103"/>
      <c r="Y20" s="103"/>
      <c r="Z20" s="103"/>
    </row>
    <row r="21" spans="1:26" ht="19.5" customHeight="1" x14ac:dyDescent="0.25">
      <c r="A21" s="111">
        <v>10</v>
      </c>
      <c r="B21" s="142"/>
      <c r="C21" s="150" t="str">
        <f>'29'!C20</f>
        <v>JUMAPOLO</v>
      </c>
      <c r="D21" s="151">
        <v>0</v>
      </c>
      <c r="E21" s="151">
        <v>0</v>
      </c>
      <c r="F21" s="151">
        <f t="shared" si="0"/>
        <v>0</v>
      </c>
      <c r="G21" s="151">
        <v>0</v>
      </c>
      <c r="H21" s="151">
        <v>0</v>
      </c>
      <c r="I21" s="151">
        <v>0</v>
      </c>
      <c r="J21" s="151">
        <f>SUM(H21:I21)</f>
        <v>0</v>
      </c>
      <c r="K21" s="151">
        <v>0</v>
      </c>
      <c r="L21" s="151">
        <v>0</v>
      </c>
      <c r="M21" s="151">
        <f t="shared" si="2"/>
        <v>0</v>
      </c>
      <c r="N21" s="151">
        <v>0</v>
      </c>
      <c r="O21" s="151">
        <v>0</v>
      </c>
      <c r="P21" s="151">
        <v>0</v>
      </c>
      <c r="Q21" s="151">
        <f t="shared" si="3"/>
        <v>0</v>
      </c>
      <c r="R21" s="151">
        <v>0</v>
      </c>
      <c r="S21" s="151">
        <v>0</v>
      </c>
      <c r="T21" s="151">
        <f t="shared" si="4"/>
        <v>0</v>
      </c>
      <c r="U21" s="529"/>
      <c r="V21" s="103"/>
      <c r="W21" s="103"/>
      <c r="X21" s="103"/>
      <c r="Y21" s="103"/>
      <c r="Z21" s="103"/>
    </row>
    <row r="22" spans="1:26" ht="19.5" customHeight="1" x14ac:dyDescent="0.25">
      <c r="A22" s="111">
        <v>11</v>
      </c>
      <c r="B22" s="142"/>
      <c r="C22" s="150" t="str">
        <f>'29'!C21</f>
        <v>KWANGSAN</v>
      </c>
      <c r="D22" s="151">
        <v>0</v>
      </c>
      <c r="E22" s="151">
        <v>0</v>
      </c>
      <c r="F22" s="151">
        <f t="shared" si="0"/>
        <v>0</v>
      </c>
      <c r="G22" s="151">
        <v>0</v>
      </c>
      <c r="H22" s="151">
        <v>0</v>
      </c>
      <c r="I22" s="151">
        <v>0</v>
      </c>
      <c r="J22" s="151">
        <f>SUM(H22:I22)</f>
        <v>0</v>
      </c>
      <c r="K22" s="151">
        <v>0</v>
      </c>
      <c r="L22" s="151">
        <v>0</v>
      </c>
      <c r="M22" s="151">
        <f t="shared" si="2"/>
        <v>0</v>
      </c>
      <c r="N22" s="151">
        <v>0</v>
      </c>
      <c r="O22" s="151">
        <v>0</v>
      </c>
      <c r="P22" s="151">
        <v>0</v>
      </c>
      <c r="Q22" s="151">
        <f t="shared" si="3"/>
        <v>0</v>
      </c>
      <c r="R22" s="151">
        <v>0</v>
      </c>
      <c r="S22" s="151">
        <v>1</v>
      </c>
      <c r="T22" s="151">
        <f t="shared" si="4"/>
        <v>1</v>
      </c>
      <c r="U22" s="529"/>
      <c r="V22" s="103"/>
      <c r="W22" s="103"/>
      <c r="X22" s="103"/>
      <c r="Y22" s="103"/>
      <c r="Z22" s="103"/>
    </row>
    <row r="23" spans="1:26" ht="19.5" customHeight="1" x14ac:dyDescent="0.25">
      <c r="A23" s="111">
        <v>12</v>
      </c>
      <c r="B23" s="142"/>
      <c r="C23" s="150" t="str">
        <f>'29'!C22</f>
        <v>JATIREJO</v>
      </c>
      <c r="D23" s="151">
        <v>0</v>
      </c>
      <c r="E23" s="151">
        <v>0</v>
      </c>
      <c r="F23" s="151">
        <f t="shared" si="0"/>
        <v>0</v>
      </c>
      <c r="G23" s="151">
        <v>0</v>
      </c>
      <c r="H23" s="151">
        <v>0</v>
      </c>
      <c r="I23" s="151">
        <v>0</v>
      </c>
      <c r="J23" s="151">
        <f>SUM(H23:I23)</f>
        <v>0</v>
      </c>
      <c r="K23" s="151">
        <v>0</v>
      </c>
      <c r="L23" s="151">
        <v>0</v>
      </c>
      <c r="M23" s="151">
        <f t="shared" si="2"/>
        <v>0</v>
      </c>
      <c r="N23" s="151">
        <v>0</v>
      </c>
      <c r="O23" s="151">
        <v>0</v>
      </c>
      <c r="P23" s="151">
        <v>0</v>
      </c>
      <c r="Q23" s="151">
        <f t="shared" si="3"/>
        <v>0</v>
      </c>
      <c r="R23" s="151">
        <v>0</v>
      </c>
      <c r="S23" s="151">
        <v>1</v>
      </c>
      <c r="T23" s="151">
        <f t="shared" si="4"/>
        <v>1</v>
      </c>
      <c r="U23" s="529"/>
      <c r="V23" s="103"/>
      <c r="W23" s="103"/>
      <c r="X23" s="103"/>
      <c r="Y23" s="103"/>
      <c r="Z23" s="103"/>
    </row>
    <row r="24" spans="1:26" ht="19.5" customHeight="1" x14ac:dyDescent="0.25">
      <c r="A24" s="739" t="s">
        <v>597</v>
      </c>
      <c r="B24" s="739"/>
      <c r="C24" s="739"/>
      <c r="D24" s="134">
        <f>SUM(D12:D23)</f>
        <v>0</v>
      </c>
      <c r="E24" s="134">
        <f>SUM(E12:E23)</f>
        <v>0</v>
      </c>
      <c r="F24" s="134">
        <f>SUM(F12:F23)</f>
        <v>0</v>
      </c>
      <c r="G24" s="134">
        <f>SUM(G13:G23)</f>
        <v>0</v>
      </c>
      <c r="H24" s="134">
        <f>SUM(H13:H23)</f>
        <v>0</v>
      </c>
      <c r="I24" s="134">
        <f>SUM(I13:I23)</f>
        <v>0</v>
      </c>
      <c r="J24" s="134">
        <f t="shared" ref="J24:T24" si="5">SUM(J12:J23)</f>
        <v>0</v>
      </c>
      <c r="K24" s="134">
        <f t="shared" si="5"/>
        <v>0</v>
      </c>
      <c r="L24" s="134">
        <f t="shared" si="5"/>
        <v>0</v>
      </c>
      <c r="M24" s="134">
        <f t="shared" si="5"/>
        <v>0</v>
      </c>
      <c r="N24" s="134">
        <f t="shared" si="5"/>
        <v>0</v>
      </c>
      <c r="O24" s="134">
        <f t="shared" si="5"/>
        <v>0</v>
      </c>
      <c r="P24" s="134">
        <f t="shared" si="5"/>
        <v>0</v>
      </c>
      <c r="Q24" s="134">
        <f t="shared" si="5"/>
        <v>0</v>
      </c>
      <c r="R24" s="134">
        <f t="shared" si="5"/>
        <v>3</v>
      </c>
      <c r="S24" s="134">
        <f t="shared" si="5"/>
        <v>2</v>
      </c>
      <c r="T24" s="134">
        <f t="shared" si="5"/>
        <v>5</v>
      </c>
      <c r="U24" s="529"/>
      <c r="V24" s="103"/>
      <c r="W24" s="103"/>
      <c r="X24" s="103"/>
      <c r="Y24" s="103"/>
      <c r="Z24" s="103"/>
    </row>
    <row r="25" spans="1:26" ht="19.5" customHeight="1" x14ac:dyDescent="0.25">
      <c r="A25" s="739" t="s">
        <v>1169</v>
      </c>
      <c r="B25" s="739"/>
      <c r="C25" s="739"/>
      <c r="D25" s="327"/>
      <c r="E25" s="327"/>
      <c r="F25" s="327"/>
      <c r="G25" s="120">
        <v>0</v>
      </c>
      <c r="H25" s="534"/>
      <c r="I25" s="534"/>
      <c r="J25" s="534"/>
      <c r="K25" s="534"/>
      <c r="L25" s="534"/>
      <c r="M25" s="534"/>
      <c r="N25" s="120">
        <v>0</v>
      </c>
      <c r="O25" s="534"/>
      <c r="P25" s="534"/>
      <c r="Q25" s="534"/>
      <c r="R25" s="534"/>
      <c r="S25" s="534"/>
      <c r="T25" s="534"/>
      <c r="U25" s="529"/>
      <c r="V25" s="103"/>
      <c r="W25" s="103"/>
      <c r="X25" s="103"/>
      <c r="Y25" s="103"/>
      <c r="Z25" s="103"/>
    </row>
    <row r="26" spans="1:26" ht="19.5" customHeight="1" x14ac:dyDescent="0.25">
      <c r="A26" s="739" t="s">
        <v>1170</v>
      </c>
      <c r="B26" s="739"/>
      <c r="C26" s="739"/>
      <c r="D26" s="327"/>
      <c r="E26" s="327"/>
      <c r="F26" s="327"/>
      <c r="G26" s="534"/>
      <c r="H26" s="534"/>
      <c r="I26" s="534"/>
      <c r="J26" s="534"/>
      <c r="K26" s="534"/>
      <c r="L26" s="534"/>
      <c r="M26" s="534"/>
      <c r="N26" s="534"/>
      <c r="O26" s="534"/>
      <c r="P26" s="534"/>
      <c r="Q26" s="534"/>
      <c r="R26" s="120">
        <f>R24/'2'!E26*100000</f>
        <v>6.6809192944949221</v>
      </c>
      <c r="S26" s="120">
        <f>S24/'2'!E26*100000</f>
        <v>4.453946196329948</v>
      </c>
      <c r="T26" s="120">
        <f>T24/'2'!E26*100000</f>
        <v>11.13486549082487</v>
      </c>
      <c r="U26" s="529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529"/>
      <c r="V27" s="103"/>
      <c r="W27" s="103"/>
      <c r="X27" s="103"/>
      <c r="Y27" s="103"/>
      <c r="Z27" s="103"/>
    </row>
    <row r="28" spans="1:26" ht="19.5" customHeight="1" x14ac:dyDescent="0.25">
      <c r="A28" s="650" t="s">
        <v>1374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529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529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529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529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529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529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529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529"/>
      <c r="V35" s="103"/>
      <c r="W35" s="103"/>
      <c r="X35" s="103"/>
      <c r="Y35" s="103"/>
      <c r="Z35" s="103"/>
    </row>
    <row r="36" spans="1:26" ht="21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529"/>
      <c r="V36" s="103"/>
      <c r="W36" s="103"/>
      <c r="X36" s="103"/>
      <c r="Y36" s="103"/>
      <c r="Z36" s="103"/>
    </row>
    <row r="37" spans="1:26" ht="24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73"/>
      <c r="V37" s="103"/>
      <c r="W37" s="103"/>
      <c r="X37" s="103"/>
      <c r="Y37" s="103"/>
      <c r="Z37" s="103"/>
    </row>
    <row r="38" spans="1:26" ht="24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7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U229" s="103"/>
      <c r="V229" s="103"/>
      <c r="W229" s="103"/>
      <c r="X229" s="103"/>
      <c r="Y229" s="103"/>
      <c r="Z229" s="103"/>
    </row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8">
    <mergeCell ref="A3:T3"/>
    <mergeCell ref="A7:A10"/>
    <mergeCell ref="B7:B10"/>
    <mergeCell ref="C7:C10"/>
    <mergeCell ref="D7:T7"/>
    <mergeCell ref="D8:G8"/>
    <mergeCell ref="H8:J9"/>
    <mergeCell ref="K8:N8"/>
    <mergeCell ref="O8:Q8"/>
    <mergeCell ref="R8:T9"/>
    <mergeCell ref="D9:F9"/>
    <mergeCell ref="G9:G10"/>
    <mergeCell ref="K9:M9"/>
    <mergeCell ref="N9:N10"/>
    <mergeCell ref="O9:Q9"/>
    <mergeCell ref="A24:C24"/>
    <mergeCell ref="A25:C25"/>
    <mergeCell ref="A26:C26"/>
  </mergeCells>
  <printOptions horizontalCentered="1"/>
  <pageMargins left="0.94027777777777799" right="0.79027777777777797" top="1.1499999999999999" bottom="0.9" header="0.51180555555555496" footer="0.51180555555555496"/>
  <pageSetup paperSize="9" firstPageNumber="0" orientation="landscape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F31" sqref="F31"/>
    </sheetView>
  </sheetViews>
  <sheetFormatPr defaultColWidth="14.42578125" defaultRowHeight="15" x14ac:dyDescent="0.25"/>
  <cols>
    <col min="1" max="1" width="6.42578125" customWidth="1"/>
    <col min="2" max="2" width="18" customWidth="1"/>
    <col min="3" max="3" width="23.140625" customWidth="1"/>
    <col min="4" max="4" width="11.42578125" customWidth="1"/>
    <col min="5" max="5" width="17.42578125" customWidth="1"/>
    <col min="6" max="6" width="17.85546875" customWidth="1"/>
    <col min="7" max="7" width="20.7109375" customWidth="1"/>
    <col min="8" max="26" width="9.28515625" customWidth="1"/>
  </cols>
  <sheetData>
    <row r="1" spans="1:26" ht="15.75" x14ac:dyDescent="0.25">
      <c r="A1" s="102" t="s">
        <v>1171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1172</v>
      </c>
      <c r="B3" s="705"/>
      <c r="C3" s="705"/>
      <c r="D3" s="705"/>
      <c r="E3" s="705"/>
      <c r="F3" s="705"/>
      <c r="G3" s="142"/>
      <c r="H3" s="142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5"/>
      <c r="B4" s="105"/>
      <c r="C4" s="122" t="str">
        <f>'1'!$E$5</f>
        <v>KABUPATEN/KOTA</v>
      </c>
      <c r="D4" s="101" t="str">
        <f>'1'!$F$5</f>
        <v>KARANGANYAR</v>
      </c>
      <c r="E4" s="102"/>
      <c r="F4" s="105"/>
      <c r="G4" s="142"/>
      <c r="H4" s="142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3"/>
      <c r="B5" s="103"/>
      <c r="C5" s="122" t="str">
        <f>'1'!$E$6</f>
        <v>TAHUN</v>
      </c>
      <c r="D5" s="101">
        <f>'1'!$F$6</f>
        <v>2024</v>
      </c>
      <c r="E5" s="103"/>
      <c r="F5" s="103"/>
      <c r="G5" s="103"/>
      <c r="H5" s="142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42"/>
      <c r="F6" s="142"/>
      <c r="G6" s="142"/>
      <c r="H6" s="142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x14ac:dyDescent="0.25">
      <c r="A7" s="103"/>
      <c r="B7" s="103"/>
      <c r="C7" s="103"/>
      <c r="D7" s="103"/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8" customHeight="1" x14ac:dyDescent="0.25">
      <c r="A8" s="706" t="s">
        <v>4</v>
      </c>
      <c r="B8" s="706" t="s">
        <v>502</v>
      </c>
      <c r="C8" s="706" t="str">
        <f>'12'!C7</f>
        <v>DESA</v>
      </c>
      <c r="D8" s="707" t="s">
        <v>1173</v>
      </c>
      <c r="E8" s="707"/>
      <c r="F8" s="707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32.1" customHeight="1" x14ac:dyDescent="0.25">
      <c r="A9" s="706"/>
      <c r="B9" s="706"/>
      <c r="C9" s="706"/>
      <c r="D9" s="630" t="s">
        <v>326</v>
      </c>
      <c r="E9" s="631" t="s">
        <v>1174</v>
      </c>
      <c r="F9" s="630" t="s">
        <v>29</v>
      </c>
      <c r="G9" s="103"/>
      <c r="H9" s="103"/>
      <c r="I9" s="103"/>
      <c r="J9" s="103"/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638">
        <v>4</v>
      </c>
      <c r="E10" s="638">
        <v>5</v>
      </c>
      <c r="F10" s="638">
        <v>6</v>
      </c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x14ac:dyDescent="0.25">
      <c r="A11" s="111">
        <v>1</v>
      </c>
      <c r="B11" s="635" t="str">
        <f>'9'!B9</f>
        <v>JUMAPOLO</v>
      </c>
      <c r="C11" s="635" t="str">
        <f>'29'!C11</f>
        <v>PASEBAN</v>
      </c>
      <c r="D11" s="151">
        <v>0</v>
      </c>
      <c r="E11" s="151">
        <v>0</v>
      </c>
      <c r="F11" s="131">
        <v>0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25">
      <c r="A12" s="111">
        <v>2</v>
      </c>
      <c r="B12" s="635"/>
      <c r="C12" s="635" t="str">
        <f>'29'!C12</f>
        <v>LEMAHBANG</v>
      </c>
      <c r="D12" s="151">
        <v>0</v>
      </c>
      <c r="E12" s="151">
        <v>0</v>
      </c>
      <c r="F12" s="131">
        <v>0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3</v>
      </c>
      <c r="B13" s="635"/>
      <c r="C13" s="635" t="str">
        <f>'29'!C13</f>
        <v>KARANGBANGUN</v>
      </c>
      <c r="D13" s="151">
        <v>0</v>
      </c>
      <c r="E13" s="151">
        <v>0</v>
      </c>
      <c r="F13" s="131">
        <v>0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4</v>
      </c>
      <c r="B14" s="635"/>
      <c r="C14" s="635" t="str">
        <f>'29'!C14</f>
        <v>PLOSO</v>
      </c>
      <c r="D14" s="151">
        <v>0</v>
      </c>
      <c r="E14" s="151">
        <v>0</v>
      </c>
      <c r="F14" s="131">
        <v>0</v>
      </c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5</v>
      </c>
      <c r="B15" s="635"/>
      <c r="C15" s="635" t="str">
        <f>'29'!C15</f>
        <v>GIRIWONDO</v>
      </c>
      <c r="D15" s="151">
        <v>0</v>
      </c>
      <c r="E15" s="151">
        <v>0</v>
      </c>
      <c r="F15" s="131">
        <v>0</v>
      </c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6</v>
      </c>
      <c r="B16" s="635"/>
      <c r="C16" s="635" t="str">
        <f>'29'!C16</f>
        <v>KADIPIRO</v>
      </c>
      <c r="D16" s="151">
        <v>0</v>
      </c>
      <c r="E16" s="151">
        <v>0</v>
      </c>
      <c r="F16" s="131">
        <v>0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7</v>
      </c>
      <c r="B17" s="635"/>
      <c r="C17" s="635" t="str">
        <f>'29'!C17</f>
        <v>JUMANTORO</v>
      </c>
      <c r="D17" s="151">
        <v>0</v>
      </c>
      <c r="E17" s="151">
        <v>0</v>
      </c>
      <c r="F17" s="131">
        <v>0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8</v>
      </c>
      <c r="B18" s="635"/>
      <c r="C18" s="635" t="str">
        <f>'29'!C18</f>
        <v>KEDAWUNG</v>
      </c>
      <c r="D18" s="151">
        <v>0</v>
      </c>
      <c r="E18" s="151">
        <v>0</v>
      </c>
      <c r="F18" s="131">
        <v>0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9</v>
      </c>
      <c r="B19" s="635"/>
      <c r="C19" s="635" t="str">
        <f>'29'!C19</f>
        <v>BAKALAN</v>
      </c>
      <c r="D19" s="151">
        <v>0</v>
      </c>
      <c r="E19" s="151">
        <v>0</v>
      </c>
      <c r="F19" s="131">
        <v>0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10</v>
      </c>
      <c r="B20" s="635"/>
      <c r="C20" s="635" t="str">
        <f>'29'!C20</f>
        <v>JUMAPOLO</v>
      </c>
      <c r="D20" s="151">
        <v>0</v>
      </c>
      <c r="E20" s="151">
        <v>0</v>
      </c>
      <c r="F20" s="131">
        <v>0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11</v>
      </c>
      <c r="B21" s="635"/>
      <c r="C21" s="635" t="str">
        <f>'29'!C21</f>
        <v>KWANGSAN</v>
      </c>
      <c r="D21" s="151">
        <v>0</v>
      </c>
      <c r="E21" s="151">
        <v>0</v>
      </c>
      <c r="F21" s="131">
        <v>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12</v>
      </c>
      <c r="B22" s="635"/>
      <c r="C22" s="635" t="str">
        <f>'29'!C22</f>
        <v>JATIREJO</v>
      </c>
      <c r="D22" s="151">
        <v>0</v>
      </c>
      <c r="E22" s="151">
        <v>0</v>
      </c>
      <c r="F22" s="131">
        <v>0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636" t="s">
        <v>597</v>
      </c>
      <c r="B23" s="636"/>
      <c r="C23" s="636"/>
      <c r="D23" s="344">
        <f>SUM(D11:D22)</f>
        <v>0</v>
      </c>
      <c r="E23" s="344">
        <f>SUM(E11:E22)</f>
        <v>0</v>
      </c>
      <c r="F23" s="131">
        <v>0</v>
      </c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103"/>
      <c r="B24" s="103"/>
      <c r="C24" s="103"/>
      <c r="D24" s="142"/>
      <c r="E24" s="142"/>
      <c r="F24" s="142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650" t="s">
        <v>1375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8.75" customHeight="1" x14ac:dyDescent="0.25">
      <c r="A32" s="103"/>
      <c r="B32" s="103"/>
      <c r="C32" s="103"/>
      <c r="D32" s="103"/>
      <c r="E32" s="103"/>
      <c r="F32" s="103"/>
      <c r="G32" s="142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42"/>
      <c r="H33" s="142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/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5">
    <mergeCell ref="A3:F3"/>
    <mergeCell ref="A8:A9"/>
    <mergeCell ref="B8:B9"/>
    <mergeCell ref="C8:C9"/>
    <mergeCell ref="D8:F8"/>
  </mergeCells>
  <printOptions horizontalCentered="1"/>
  <pageMargins left="1.5701388888888901" right="0.905555555555556" top="1.1416666666666699" bottom="0.905555555555556" header="0.51180555555555496" footer="0.51180555555555496"/>
  <pageSetup paperSize="9" firstPageNumber="0" orientation="landscape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H999"/>
  <sheetViews>
    <sheetView zoomScaleNormal="100" workbookViewId="0">
      <selection activeCell="H14" sqref="H14"/>
    </sheetView>
  </sheetViews>
  <sheetFormatPr defaultColWidth="14.42578125" defaultRowHeight="15" x14ac:dyDescent="0.25"/>
  <cols>
    <col min="1" max="1" width="5.7109375" customWidth="1"/>
    <col min="2" max="2" width="15.5703125" customWidth="1"/>
    <col min="3" max="3" width="13.7109375" customWidth="1"/>
    <col min="4" max="4" width="10.5703125" customWidth="1"/>
    <col min="5" max="5" width="11.85546875" customWidth="1"/>
    <col min="6" max="6" width="11.42578125" customWidth="1"/>
    <col min="7" max="7" width="7.85546875" customWidth="1"/>
    <col min="8" max="9" width="6" customWidth="1"/>
    <col min="10" max="10" width="6.140625" customWidth="1"/>
    <col min="11" max="22" width="6.5703125" customWidth="1"/>
    <col min="23" max="23" width="5.140625" customWidth="1"/>
    <col min="24" max="24" width="5" customWidth="1"/>
    <col min="25" max="25" width="5.5703125" customWidth="1"/>
    <col min="26" max="26" width="5.28515625" customWidth="1"/>
    <col min="27" max="27" width="5.140625" customWidth="1"/>
    <col min="28" max="28" width="5.85546875" customWidth="1"/>
    <col min="29" max="30" width="4.85546875" customWidth="1"/>
    <col min="31" max="31" width="6.7109375" customWidth="1"/>
    <col min="32" max="33" width="5.28515625" customWidth="1"/>
    <col min="34" max="34" width="6.140625" customWidth="1"/>
  </cols>
  <sheetData>
    <row r="1" spans="1:34" ht="15.75" x14ac:dyDescent="0.25">
      <c r="A1" s="101" t="s">
        <v>1175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</row>
    <row r="2" spans="1:34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</row>
    <row r="3" spans="1:34" ht="15.75" x14ac:dyDescent="0.25">
      <c r="A3" s="705" t="s">
        <v>1176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705"/>
      <c r="Y3" s="705"/>
      <c r="Z3" s="705"/>
      <c r="AA3" s="705"/>
      <c r="AB3" s="705"/>
      <c r="AC3" s="705"/>
      <c r="AD3" s="705"/>
      <c r="AE3" s="705"/>
      <c r="AF3" s="705"/>
      <c r="AG3" s="705"/>
      <c r="AH3" s="705"/>
    </row>
    <row r="4" spans="1:34" ht="15.75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22" t="str">
        <f>'1'!$E$5</f>
        <v>KABUPATEN/KOTA</v>
      </c>
      <c r="P4" s="101" t="str">
        <f>'1'!$F$5</f>
        <v>KARANGANYAR</v>
      </c>
      <c r="Q4" s="102"/>
      <c r="R4" s="102"/>
      <c r="S4" s="102"/>
      <c r="T4" s="102"/>
      <c r="U4" s="102"/>
      <c r="V4" s="102"/>
      <c r="W4" s="105"/>
      <c r="X4" s="105"/>
      <c r="Y4" s="105"/>
      <c r="Z4" s="102"/>
      <c r="AA4" s="101"/>
      <c r="AB4" s="101"/>
      <c r="AC4" s="105"/>
      <c r="AD4" s="105"/>
      <c r="AE4" s="105"/>
      <c r="AF4" s="105"/>
      <c r="AG4" s="105"/>
      <c r="AH4" s="105"/>
    </row>
    <row r="5" spans="1:34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22" t="str">
        <f>'1'!$E$6</f>
        <v>TAHUN</v>
      </c>
      <c r="P5" s="101">
        <f>'1'!$F$6</f>
        <v>2024</v>
      </c>
      <c r="Q5" s="102"/>
      <c r="R5" s="102"/>
      <c r="S5" s="102"/>
      <c r="T5" s="102"/>
      <c r="U5" s="102"/>
      <c r="V5" s="102"/>
      <c r="W5" s="105"/>
      <c r="X5" s="105"/>
      <c r="Y5" s="105"/>
      <c r="Z5" s="102"/>
      <c r="AA5" s="101"/>
      <c r="AB5" s="101"/>
      <c r="AC5" s="105"/>
      <c r="AD5" s="105"/>
      <c r="AE5" s="105"/>
      <c r="AF5" s="105"/>
      <c r="AG5" s="105"/>
      <c r="AH5" s="105"/>
    </row>
    <row r="6" spans="1:34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</row>
    <row r="7" spans="1:34" ht="15" customHeight="1" x14ac:dyDescent="0.25">
      <c r="A7" s="743" t="s">
        <v>4</v>
      </c>
      <c r="B7" s="748" t="s">
        <v>1177</v>
      </c>
      <c r="C7" s="743" t="s">
        <v>1178</v>
      </c>
      <c r="D7" s="743"/>
      <c r="E7" s="743" t="s">
        <v>1179</v>
      </c>
      <c r="F7" s="743"/>
      <c r="G7" s="743"/>
      <c r="H7" s="748" t="s">
        <v>1180</v>
      </c>
      <c r="I7" s="748"/>
      <c r="J7" s="748"/>
      <c r="K7" s="748" t="s">
        <v>1181</v>
      </c>
      <c r="L7" s="748"/>
      <c r="M7" s="748"/>
      <c r="N7" s="748"/>
      <c r="O7" s="748"/>
      <c r="P7" s="748"/>
      <c r="Q7" s="748"/>
      <c r="R7" s="748"/>
      <c r="S7" s="748"/>
      <c r="T7" s="748"/>
      <c r="U7" s="748"/>
      <c r="V7" s="748"/>
      <c r="W7" s="748" t="s">
        <v>848</v>
      </c>
      <c r="X7" s="748"/>
      <c r="Y7" s="748"/>
      <c r="Z7" s="748" t="s">
        <v>1182</v>
      </c>
      <c r="AA7" s="748"/>
      <c r="AB7" s="748"/>
      <c r="AC7" s="793" t="s">
        <v>1183</v>
      </c>
      <c r="AD7" s="793"/>
      <c r="AE7" s="793"/>
      <c r="AF7" s="748" t="s">
        <v>1184</v>
      </c>
      <c r="AG7" s="748"/>
      <c r="AH7" s="748"/>
    </row>
    <row r="8" spans="1:34" ht="38.25" customHeight="1" x14ac:dyDescent="0.25">
      <c r="A8" s="743"/>
      <c r="B8" s="743"/>
      <c r="C8" s="748" t="s">
        <v>1185</v>
      </c>
      <c r="D8" s="748" t="s">
        <v>1186</v>
      </c>
      <c r="E8" s="743"/>
      <c r="F8" s="743"/>
      <c r="G8" s="743"/>
      <c r="H8" s="748"/>
      <c r="I8" s="748"/>
      <c r="J8" s="748"/>
      <c r="K8" s="748"/>
      <c r="L8" s="748"/>
      <c r="M8" s="748"/>
      <c r="N8" s="748"/>
      <c r="O8" s="748"/>
      <c r="P8" s="748"/>
      <c r="Q8" s="748"/>
      <c r="R8" s="748"/>
      <c r="S8" s="748"/>
      <c r="T8" s="748"/>
      <c r="U8" s="748"/>
      <c r="V8" s="748"/>
      <c r="W8" s="748"/>
      <c r="X8" s="748"/>
      <c r="Y8" s="748"/>
      <c r="Z8" s="748"/>
      <c r="AA8" s="748"/>
      <c r="AB8" s="748"/>
      <c r="AC8" s="793"/>
      <c r="AD8" s="793"/>
      <c r="AE8" s="793"/>
      <c r="AF8" s="748"/>
      <c r="AG8" s="748"/>
      <c r="AH8" s="748"/>
    </row>
    <row r="9" spans="1:34" ht="48.75" customHeight="1" x14ac:dyDescent="0.25">
      <c r="A9" s="743"/>
      <c r="B9" s="743"/>
      <c r="C9" s="743"/>
      <c r="D9" s="743"/>
      <c r="E9" s="659" t="s">
        <v>1187</v>
      </c>
      <c r="F9" s="659" t="s">
        <v>1188</v>
      </c>
      <c r="G9" s="659" t="s">
        <v>1189</v>
      </c>
      <c r="H9" s="659" t="s">
        <v>8</v>
      </c>
      <c r="I9" s="659" t="s">
        <v>9</v>
      </c>
      <c r="J9" s="659" t="s">
        <v>448</v>
      </c>
      <c r="K9" s="659" t="s">
        <v>1190</v>
      </c>
      <c r="L9" s="659" t="s">
        <v>1191</v>
      </c>
      <c r="M9" s="659" t="s">
        <v>1192</v>
      </c>
      <c r="N9" s="659" t="s">
        <v>1193</v>
      </c>
      <c r="O9" s="659" t="s">
        <v>1194</v>
      </c>
      <c r="P9" s="659" t="s">
        <v>1195</v>
      </c>
      <c r="Q9" s="659" t="s">
        <v>1196</v>
      </c>
      <c r="R9" s="659" t="s">
        <v>1197</v>
      </c>
      <c r="S9" s="659" t="s">
        <v>1198</v>
      </c>
      <c r="T9" s="659" t="s">
        <v>1199</v>
      </c>
      <c r="U9" s="659" t="s">
        <v>1200</v>
      </c>
      <c r="V9" s="659" t="s">
        <v>1201</v>
      </c>
      <c r="W9" s="659" t="s">
        <v>8</v>
      </c>
      <c r="X9" s="659" t="s">
        <v>9</v>
      </c>
      <c r="Y9" s="659" t="s">
        <v>448</v>
      </c>
      <c r="Z9" s="659" t="s">
        <v>8</v>
      </c>
      <c r="AA9" s="659" t="s">
        <v>9</v>
      </c>
      <c r="AB9" s="659" t="s">
        <v>448</v>
      </c>
      <c r="AC9" s="659" t="s">
        <v>8</v>
      </c>
      <c r="AD9" s="659" t="s">
        <v>9</v>
      </c>
      <c r="AE9" s="659" t="s">
        <v>448</v>
      </c>
      <c r="AF9" s="659" t="s">
        <v>8</v>
      </c>
      <c r="AG9" s="659" t="s">
        <v>9</v>
      </c>
      <c r="AH9" s="659" t="s">
        <v>448</v>
      </c>
    </row>
    <row r="10" spans="1:34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09">
        <v>13</v>
      </c>
      <c r="N10" s="109">
        <v>14</v>
      </c>
      <c r="O10" s="109">
        <v>15</v>
      </c>
      <c r="P10" s="109">
        <v>16</v>
      </c>
      <c r="Q10" s="109">
        <v>17</v>
      </c>
      <c r="R10" s="109">
        <v>18</v>
      </c>
      <c r="S10" s="109">
        <v>19</v>
      </c>
      <c r="T10" s="109">
        <v>20</v>
      </c>
      <c r="U10" s="109">
        <v>21</v>
      </c>
      <c r="V10" s="109">
        <v>22</v>
      </c>
      <c r="W10" s="109">
        <v>23</v>
      </c>
      <c r="X10" s="109">
        <v>24</v>
      </c>
      <c r="Y10" s="109">
        <v>25</v>
      </c>
      <c r="Z10" s="109">
        <v>26</v>
      </c>
      <c r="AA10" s="109">
        <v>27</v>
      </c>
      <c r="AB10" s="109">
        <v>28</v>
      </c>
      <c r="AC10" s="109">
        <v>29</v>
      </c>
      <c r="AD10" s="109">
        <v>30</v>
      </c>
      <c r="AE10" s="109">
        <v>31</v>
      </c>
      <c r="AF10" s="109">
        <v>32</v>
      </c>
      <c r="AG10" s="109">
        <v>33</v>
      </c>
      <c r="AH10" s="109">
        <v>34</v>
      </c>
    </row>
    <row r="11" spans="1:34" ht="19.5" customHeight="1" x14ac:dyDescent="0.25">
      <c r="A11" s="117">
        <v>1</v>
      </c>
      <c r="B11" s="117"/>
      <c r="C11" s="190" t="s">
        <v>504</v>
      </c>
      <c r="D11" s="130">
        <v>0</v>
      </c>
      <c r="E11" s="111">
        <v>0</v>
      </c>
      <c r="F11" s="111">
        <v>0</v>
      </c>
      <c r="G11" s="111">
        <v>0</v>
      </c>
      <c r="H11" s="130">
        <v>0</v>
      </c>
      <c r="I11" s="130">
        <v>0</v>
      </c>
      <c r="J11" s="130">
        <f>SUM(H11:I11)</f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30">
        <v>0</v>
      </c>
      <c r="T11" s="130">
        <v>0</v>
      </c>
      <c r="U11" s="130">
        <v>0</v>
      </c>
      <c r="V11" s="130">
        <v>0</v>
      </c>
      <c r="W11" s="130">
        <v>0</v>
      </c>
      <c r="X11" s="130">
        <v>0</v>
      </c>
      <c r="Y11" s="130">
        <f>SUM(W11:X11)</f>
        <v>0</v>
      </c>
      <c r="Z11" s="130">
        <v>0</v>
      </c>
      <c r="AA11" s="130">
        <v>0</v>
      </c>
      <c r="AB11" s="130">
        <f>SUM(Z11:AA11)</f>
        <v>0</v>
      </c>
      <c r="AC11" s="131">
        <v>0</v>
      </c>
      <c r="AD11" s="131">
        <v>0</v>
      </c>
      <c r="AE11" s="131">
        <v>0</v>
      </c>
      <c r="AF11" s="131">
        <v>0</v>
      </c>
      <c r="AG11" s="131">
        <v>0</v>
      </c>
      <c r="AH11" s="131">
        <v>0</v>
      </c>
    </row>
    <row r="12" spans="1:34" ht="19.5" customHeight="1" x14ac:dyDescent="0.25">
      <c r="A12" s="117"/>
      <c r="B12" s="117"/>
      <c r="C12" s="190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301"/>
      <c r="AD12" s="301"/>
      <c r="AE12" s="301"/>
      <c r="AF12" s="301"/>
      <c r="AG12" s="301"/>
      <c r="AH12" s="301"/>
    </row>
    <row r="13" spans="1:34" ht="19.5" customHeight="1" x14ac:dyDescent="0.25">
      <c r="A13" s="103"/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</row>
    <row r="14" spans="1:34" ht="19.5" customHeight="1" x14ac:dyDescent="0.25">
      <c r="A14" s="650" t="s">
        <v>1375</v>
      </c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</row>
    <row r="15" spans="1:34" ht="19.5" customHeight="1" x14ac:dyDescent="0.25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</row>
    <row r="16" spans="1:34" ht="19.5" customHeight="1" x14ac:dyDescent="0.25">
      <c r="A16" s="103"/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</row>
    <row r="17" spans="1:34" ht="19.5" customHeight="1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</row>
    <row r="18" spans="1:34" ht="19.5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</row>
    <row r="19" spans="1:34" ht="19.5" customHeight="1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</row>
    <row r="20" spans="1:34" ht="19.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</row>
    <row r="21" spans="1:34" ht="19.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</row>
    <row r="22" spans="1:34" ht="19.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</row>
    <row r="23" spans="1:34" ht="19.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</row>
    <row r="24" spans="1:34" ht="19.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</row>
    <row r="25" spans="1:34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</row>
    <row r="26" spans="1:34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</row>
    <row r="27" spans="1:34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</row>
    <row r="28" spans="1:34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</row>
    <row r="29" spans="1:34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</row>
    <row r="30" spans="1:34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</row>
    <row r="31" spans="1:34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</row>
    <row r="32" spans="1:34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</row>
    <row r="33" spans="1:34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</row>
    <row r="34" spans="1:34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</row>
    <row r="35" spans="1:34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</row>
    <row r="36" spans="1:34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</row>
    <row r="37" spans="1:34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</row>
    <row r="38" spans="1:34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</row>
    <row r="39" spans="1:34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</row>
    <row r="40" spans="1:34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</row>
    <row r="41" spans="1:34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</row>
    <row r="42" spans="1:34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</row>
    <row r="43" spans="1:34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</row>
    <row r="44" spans="1:34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</row>
    <row r="45" spans="1:34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</row>
    <row r="46" spans="1:34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</row>
    <row r="47" spans="1:34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</row>
    <row r="48" spans="1:34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</row>
    <row r="49" spans="1:34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</row>
    <row r="50" spans="1:34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</row>
    <row r="51" spans="1:34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</row>
    <row r="52" spans="1:34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</row>
    <row r="53" spans="1:34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</row>
    <row r="54" spans="1:34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</row>
    <row r="55" spans="1:34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</row>
    <row r="56" spans="1:34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</row>
    <row r="57" spans="1:34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</row>
    <row r="58" spans="1:34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</row>
    <row r="59" spans="1:34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</row>
    <row r="60" spans="1:34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</row>
    <row r="61" spans="1:34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</row>
    <row r="62" spans="1:34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</row>
    <row r="63" spans="1:34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</row>
    <row r="64" spans="1:34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</row>
    <row r="65" spans="1:34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</row>
    <row r="66" spans="1:34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</row>
    <row r="67" spans="1:34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</row>
    <row r="68" spans="1:34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</row>
    <row r="69" spans="1:34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</row>
    <row r="70" spans="1:34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</row>
    <row r="71" spans="1:34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</row>
    <row r="72" spans="1:34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</row>
    <row r="73" spans="1:34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</row>
    <row r="74" spans="1:34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</row>
    <row r="75" spans="1:34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</row>
    <row r="76" spans="1:34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</row>
    <row r="77" spans="1:34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</row>
    <row r="78" spans="1:34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</row>
    <row r="79" spans="1:34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</row>
    <row r="80" spans="1:34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</row>
    <row r="81" spans="1:34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</row>
    <row r="82" spans="1:34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</row>
    <row r="83" spans="1:34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</row>
    <row r="84" spans="1:34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</row>
    <row r="85" spans="1:34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</row>
    <row r="86" spans="1:34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</row>
    <row r="87" spans="1:34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</row>
    <row r="88" spans="1:34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</row>
    <row r="89" spans="1:34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</row>
    <row r="90" spans="1:34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</row>
    <row r="91" spans="1:34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</row>
    <row r="92" spans="1:34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</row>
    <row r="93" spans="1:34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</row>
    <row r="94" spans="1:34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</row>
    <row r="95" spans="1:34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</row>
    <row r="96" spans="1:34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</row>
    <row r="97" spans="1:34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</row>
    <row r="98" spans="1:34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</row>
    <row r="99" spans="1:34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</row>
    <row r="100" spans="1:34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</row>
    <row r="101" spans="1:34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</row>
    <row r="102" spans="1:34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</row>
    <row r="103" spans="1:34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</row>
    <row r="104" spans="1:34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</row>
    <row r="105" spans="1:34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</row>
    <row r="106" spans="1:34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</row>
    <row r="107" spans="1:34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</row>
    <row r="108" spans="1:34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</row>
    <row r="109" spans="1:34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</row>
    <row r="110" spans="1:34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</row>
    <row r="111" spans="1:34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</row>
    <row r="112" spans="1:34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</row>
    <row r="113" spans="1:34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</row>
    <row r="114" spans="1:34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</row>
    <row r="115" spans="1:34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</row>
    <row r="116" spans="1:34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</row>
    <row r="117" spans="1:34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</row>
    <row r="118" spans="1:34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</row>
    <row r="119" spans="1:34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</row>
    <row r="120" spans="1:34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</row>
    <row r="121" spans="1:34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</row>
    <row r="122" spans="1:34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</row>
    <row r="123" spans="1:34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</row>
    <row r="124" spans="1:34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</row>
    <row r="125" spans="1:34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</row>
    <row r="126" spans="1:34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</row>
    <row r="127" spans="1:34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</row>
    <row r="128" spans="1:34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</row>
    <row r="129" spans="1:34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</row>
    <row r="130" spans="1:34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</row>
    <row r="131" spans="1:34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</row>
    <row r="132" spans="1:34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</row>
    <row r="133" spans="1:34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</row>
    <row r="134" spans="1:34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</row>
    <row r="135" spans="1:34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</row>
    <row r="136" spans="1:34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</row>
    <row r="137" spans="1:34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</row>
    <row r="138" spans="1:34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</row>
    <row r="139" spans="1:34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</row>
    <row r="140" spans="1:34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</row>
    <row r="141" spans="1:34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</row>
    <row r="142" spans="1:34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</row>
    <row r="143" spans="1:34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</row>
    <row r="144" spans="1:34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</row>
    <row r="145" spans="1:34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</row>
    <row r="146" spans="1:34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</row>
    <row r="147" spans="1:34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</row>
    <row r="148" spans="1:34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</row>
    <row r="149" spans="1:34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</row>
    <row r="150" spans="1:34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</row>
    <row r="151" spans="1:34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</row>
    <row r="152" spans="1:34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</row>
    <row r="153" spans="1:34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</row>
    <row r="154" spans="1:34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</row>
    <row r="155" spans="1:34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</row>
    <row r="156" spans="1:34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</row>
    <row r="157" spans="1:34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</row>
    <row r="158" spans="1:34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</row>
    <row r="159" spans="1:34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</row>
    <row r="160" spans="1:34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</row>
    <row r="161" spans="1:34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</row>
    <row r="162" spans="1:34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</row>
    <row r="163" spans="1:34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</row>
    <row r="164" spans="1:34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</row>
    <row r="165" spans="1:34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</row>
    <row r="166" spans="1:34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</row>
    <row r="167" spans="1:34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</row>
    <row r="168" spans="1:34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</row>
    <row r="169" spans="1:34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</row>
    <row r="170" spans="1:34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</row>
    <row r="171" spans="1:34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</row>
    <row r="172" spans="1:34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</row>
    <row r="173" spans="1:34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</row>
    <row r="174" spans="1:34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</row>
    <row r="175" spans="1:34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</row>
    <row r="176" spans="1:34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</row>
    <row r="177" spans="1:34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</row>
    <row r="178" spans="1:34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</row>
    <row r="179" spans="1:34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</row>
    <row r="180" spans="1:34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</row>
    <row r="181" spans="1:34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</row>
    <row r="182" spans="1:34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</row>
    <row r="183" spans="1:34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</row>
    <row r="184" spans="1:34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</row>
    <row r="185" spans="1:34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</row>
    <row r="186" spans="1:34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</row>
    <row r="187" spans="1:34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</row>
    <row r="188" spans="1:34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</row>
    <row r="189" spans="1:34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</row>
    <row r="190" spans="1:34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</row>
    <row r="191" spans="1:34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</row>
    <row r="192" spans="1:34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</row>
    <row r="193" spans="1:34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</row>
    <row r="194" spans="1:34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</row>
    <row r="195" spans="1:34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</row>
    <row r="196" spans="1:34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</row>
    <row r="197" spans="1:34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</row>
    <row r="198" spans="1:34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</row>
    <row r="199" spans="1:34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</row>
    <row r="200" spans="1:34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</row>
    <row r="201" spans="1:34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</row>
    <row r="202" spans="1:34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</row>
    <row r="203" spans="1:34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</row>
    <row r="204" spans="1:34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</row>
    <row r="205" spans="1:34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</row>
    <row r="206" spans="1:34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</row>
    <row r="207" spans="1:34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</row>
    <row r="208" spans="1:34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</row>
    <row r="209" spans="1:34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</row>
    <row r="210" spans="1:34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</row>
    <row r="211" spans="1:34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</row>
    <row r="212" spans="1:34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</row>
    <row r="213" spans="1:34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</row>
    <row r="214" spans="1:34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</row>
    <row r="215" spans="1:34" ht="15.75" customHeight="1" x14ac:dyDescent="0.25"/>
    <row r="216" spans="1:34" ht="15.75" customHeight="1" x14ac:dyDescent="0.25"/>
    <row r="217" spans="1:34" ht="15.75" customHeight="1" x14ac:dyDescent="0.25"/>
    <row r="218" spans="1:34" ht="15.75" customHeight="1" x14ac:dyDescent="0.25"/>
    <row r="219" spans="1:34" ht="15.75" customHeight="1" x14ac:dyDescent="0.25"/>
    <row r="220" spans="1:34" ht="15.75" customHeight="1" x14ac:dyDescent="0.25"/>
    <row r="221" spans="1:34" ht="15.75" customHeight="1" x14ac:dyDescent="0.25"/>
    <row r="222" spans="1:34" ht="15.75" customHeight="1" x14ac:dyDescent="0.25"/>
    <row r="223" spans="1:34" ht="15.75" customHeight="1" x14ac:dyDescent="0.25"/>
    <row r="224" spans="1:3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3">
    <mergeCell ref="A3:AH3"/>
    <mergeCell ref="A7:A9"/>
    <mergeCell ref="B7:B9"/>
    <mergeCell ref="C7:D7"/>
    <mergeCell ref="E7:G8"/>
    <mergeCell ref="H7:J8"/>
    <mergeCell ref="K7:V8"/>
    <mergeCell ref="W7:Y8"/>
    <mergeCell ref="Z7:AB8"/>
    <mergeCell ref="AC7:AE8"/>
    <mergeCell ref="AF7:AH8"/>
    <mergeCell ref="C8:C9"/>
    <mergeCell ref="D8:D9"/>
  </mergeCells>
  <printOptions horizontalCentered="1"/>
  <pageMargins left="1.22986111111111" right="0.9" top="1.1499999999999999" bottom="0.9" header="0.51180555555555496" footer="0.51180555555555496"/>
  <pageSetup paperSize="9" firstPageNumber="0" orientation="landscape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H33" sqref="H33"/>
    </sheetView>
  </sheetViews>
  <sheetFormatPr defaultColWidth="14.42578125" defaultRowHeight="15" x14ac:dyDescent="0.25"/>
  <cols>
    <col min="1" max="1" width="5.7109375" customWidth="1"/>
    <col min="2" max="2" width="18.5703125" customWidth="1"/>
    <col min="3" max="3" width="26.42578125" customWidth="1"/>
    <col min="4" max="12" width="10.7109375" customWidth="1"/>
    <col min="13" max="13" width="8.7109375" customWidth="1"/>
    <col min="14" max="26" width="9.28515625" customWidth="1"/>
  </cols>
  <sheetData>
    <row r="1" spans="1:26" ht="15.75" x14ac:dyDescent="0.25">
      <c r="A1" s="101" t="s">
        <v>1202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1203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 t="str">
        <f>'1'!$E$5</f>
        <v>KABUPATEN/KOTA</v>
      </c>
      <c r="F4" s="101" t="str">
        <f>'1'!$F$5</f>
        <v>KARANGANYAR</v>
      </c>
      <c r="G4" s="102"/>
      <c r="H4" s="102"/>
      <c r="I4" s="102"/>
      <c r="J4" s="102"/>
      <c r="K4" s="102"/>
      <c r="L4" s="10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'1'!$E$6</f>
        <v>TAHUN</v>
      </c>
      <c r="F5" s="101">
        <f>'1'!$F$6</f>
        <v>2024</v>
      </c>
      <c r="G5" s="102"/>
      <c r="H5" s="102"/>
      <c r="I5" s="102"/>
      <c r="J5" s="102"/>
      <c r="K5" s="102"/>
      <c r="L5" s="102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15.75" x14ac:dyDescent="0.25">
      <c r="A7" s="706" t="s">
        <v>4</v>
      </c>
      <c r="B7" s="706" t="s">
        <v>502</v>
      </c>
      <c r="C7" s="706" t="str">
        <f>'12'!C7</f>
        <v>DESA</v>
      </c>
      <c r="D7" s="706" t="s">
        <v>1204</v>
      </c>
      <c r="E7" s="706"/>
      <c r="F7" s="706"/>
      <c r="G7" s="706"/>
      <c r="H7" s="706"/>
      <c r="I7" s="706"/>
      <c r="J7" s="706"/>
      <c r="K7" s="706"/>
      <c r="L7" s="706"/>
      <c r="M7" s="142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5" customHeight="1" x14ac:dyDescent="0.25">
      <c r="A8" s="706"/>
      <c r="B8" s="706"/>
      <c r="C8" s="706"/>
      <c r="D8" s="707" t="s">
        <v>1167</v>
      </c>
      <c r="E8" s="707"/>
      <c r="F8" s="707"/>
      <c r="G8" s="707" t="s">
        <v>1168</v>
      </c>
      <c r="H8" s="707"/>
      <c r="I8" s="707"/>
      <c r="J8" s="794" t="s">
        <v>1205</v>
      </c>
      <c r="K8" s="794"/>
      <c r="L8" s="794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15.75" x14ac:dyDescent="0.25">
      <c r="A9" s="706"/>
      <c r="B9" s="706"/>
      <c r="C9" s="706"/>
      <c r="D9" s="631" t="s">
        <v>8</v>
      </c>
      <c r="E9" s="631" t="s">
        <v>9</v>
      </c>
      <c r="F9" s="631" t="s">
        <v>448</v>
      </c>
      <c r="G9" s="631" t="s">
        <v>8</v>
      </c>
      <c r="H9" s="631" t="s">
        <v>9</v>
      </c>
      <c r="I9" s="631" t="s">
        <v>448</v>
      </c>
      <c r="J9" s="631" t="s">
        <v>8</v>
      </c>
      <c r="K9" s="631" t="s">
        <v>9</v>
      </c>
      <c r="L9" s="631" t="s">
        <v>448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x14ac:dyDescent="0.25">
      <c r="A11" s="111">
        <v>1</v>
      </c>
      <c r="B11" s="362" t="str">
        <f>'9'!B9</f>
        <v>JUMAPOLO</v>
      </c>
      <c r="C11" s="150" t="str">
        <f>'29'!C11</f>
        <v>PASEBAN</v>
      </c>
      <c r="D11" s="151">
        <v>4</v>
      </c>
      <c r="E11" s="151">
        <v>2</v>
      </c>
      <c r="F11" s="151">
        <f t="shared" ref="F11:F22" si="0">SUM(D11:E11)</f>
        <v>6</v>
      </c>
      <c r="G11" s="151">
        <v>0</v>
      </c>
      <c r="H11" s="151">
        <v>0</v>
      </c>
      <c r="I11" s="151">
        <f t="shared" ref="I11:I22" si="1">SUM(G11:H11)</f>
        <v>0</v>
      </c>
      <c r="J11" s="131">
        <f>G11/D11*100</f>
        <v>0</v>
      </c>
      <c r="K11" s="131">
        <f>H11/E11*100</f>
        <v>0</v>
      </c>
      <c r="L11" s="131">
        <f>I11/F11*100</f>
        <v>0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x14ac:dyDescent="0.25">
      <c r="A12" s="111">
        <v>2</v>
      </c>
      <c r="B12" s="362"/>
      <c r="C12" s="150" t="str">
        <f>'29'!C12</f>
        <v>LEMAHBANG</v>
      </c>
      <c r="D12" s="151">
        <v>0</v>
      </c>
      <c r="E12" s="151">
        <v>0</v>
      </c>
      <c r="F12" s="151">
        <f t="shared" si="0"/>
        <v>0</v>
      </c>
      <c r="G12" s="151">
        <v>0</v>
      </c>
      <c r="H12" s="151">
        <v>0</v>
      </c>
      <c r="I12" s="151">
        <f t="shared" si="1"/>
        <v>0</v>
      </c>
      <c r="J12" s="131">
        <v>0</v>
      </c>
      <c r="K12" s="131">
        <v>0</v>
      </c>
      <c r="L12" s="131">
        <v>0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x14ac:dyDescent="0.25">
      <c r="A13" s="111">
        <v>3</v>
      </c>
      <c r="B13" s="362"/>
      <c r="C13" s="150" t="str">
        <f>'29'!C13</f>
        <v>KARANGBANGUN</v>
      </c>
      <c r="D13" s="151">
        <v>1</v>
      </c>
      <c r="E13" s="151">
        <v>0</v>
      </c>
      <c r="F13" s="151">
        <f t="shared" si="0"/>
        <v>1</v>
      </c>
      <c r="G13" s="151">
        <v>0</v>
      </c>
      <c r="H13" s="151">
        <v>0</v>
      </c>
      <c r="I13" s="151">
        <f t="shared" si="1"/>
        <v>0</v>
      </c>
      <c r="J13" s="131">
        <f>G13/D13*100</f>
        <v>0</v>
      </c>
      <c r="K13" s="131">
        <v>0</v>
      </c>
      <c r="L13" s="131">
        <f>I13/F13*100</f>
        <v>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x14ac:dyDescent="0.25">
      <c r="A14" s="111">
        <v>4</v>
      </c>
      <c r="B14" s="362"/>
      <c r="C14" s="150" t="str">
        <f>'29'!C14</f>
        <v>PLOSO</v>
      </c>
      <c r="D14" s="151">
        <v>2</v>
      </c>
      <c r="E14" s="151">
        <v>1</v>
      </c>
      <c r="F14" s="151">
        <f t="shared" si="0"/>
        <v>3</v>
      </c>
      <c r="G14" s="151">
        <v>0</v>
      </c>
      <c r="H14" s="151">
        <v>0</v>
      </c>
      <c r="I14" s="151">
        <f t="shared" si="1"/>
        <v>0</v>
      </c>
      <c r="J14" s="131">
        <f>G14/D14*100</f>
        <v>0</v>
      </c>
      <c r="K14" s="131">
        <f>H14/E14*100</f>
        <v>0</v>
      </c>
      <c r="L14" s="131">
        <f>I14/F14*100</f>
        <v>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x14ac:dyDescent="0.25">
      <c r="A15" s="111">
        <v>5</v>
      </c>
      <c r="B15" s="362"/>
      <c r="C15" s="150" t="str">
        <f>'29'!C15</f>
        <v>GIRIWONDO</v>
      </c>
      <c r="D15" s="151">
        <v>0</v>
      </c>
      <c r="E15" s="151">
        <v>0</v>
      </c>
      <c r="F15" s="151">
        <f t="shared" si="0"/>
        <v>0</v>
      </c>
      <c r="G15" s="151">
        <v>0</v>
      </c>
      <c r="H15" s="151">
        <v>0</v>
      </c>
      <c r="I15" s="151">
        <f t="shared" si="1"/>
        <v>0</v>
      </c>
      <c r="J15" s="131">
        <v>0</v>
      </c>
      <c r="K15" s="131">
        <v>0</v>
      </c>
      <c r="L15" s="131">
        <v>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x14ac:dyDescent="0.25">
      <c r="A16" s="111">
        <v>6</v>
      </c>
      <c r="B16" s="362"/>
      <c r="C16" s="150" t="str">
        <f>'29'!C16</f>
        <v>KADIPIRO</v>
      </c>
      <c r="D16" s="151">
        <v>1</v>
      </c>
      <c r="E16" s="151">
        <v>0</v>
      </c>
      <c r="F16" s="151">
        <f t="shared" si="0"/>
        <v>1</v>
      </c>
      <c r="G16" s="151">
        <v>0</v>
      </c>
      <c r="H16" s="151">
        <v>0</v>
      </c>
      <c r="I16" s="151">
        <f t="shared" si="1"/>
        <v>0</v>
      </c>
      <c r="J16" s="131">
        <f t="shared" ref="J16:J23" si="2">G16/D16*100</f>
        <v>0</v>
      </c>
      <c r="K16" s="131">
        <v>0</v>
      </c>
      <c r="L16" s="131">
        <f t="shared" ref="L16:L23" si="3">I16/F16*100</f>
        <v>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x14ac:dyDescent="0.25">
      <c r="A17" s="111">
        <v>7</v>
      </c>
      <c r="B17" s="362"/>
      <c r="C17" s="150" t="str">
        <f>'29'!C17</f>
        <v>JUMANTORO</v>
      </c>
      <c r="D17" s="151">
        <v>2</v>
      </c>
      <c r="E17" s="151">
        <v>0</v>
      </c>
      <c r="F17" s="151">
        <f t="shared" si="0"/>
        <v>2</v>
      </c>
      <c r="G17" s="151">
        <v>0</v>
      </c>
      <c r="H17" s="151">
        <v>0</v>
      </c>
      <c r="I17" s="151">
        <f t="shared" si="1"/>
        <v>0</v>
      </c>
      <c r="J17" s="131">
        <f t="shared" si="2"/>
        <v>0</v>
      </c>
      <c r="K17" s="131">
        <v>0</v>
      </c>
      <c r="L17" s="131">
        <f t="shared" si="3"/>
        <v>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x14ac:dyDescent="0.25">
      <c r="A18" s="111">
        <v>8</v>
      </c>
      <c r="B18" s="362"/>
      <c r="C18" s="150" t="str">
        <f>'29'!C18</f>
        <v>KEDAWUNG</v>
      </c>
      <c r="D18" s="151">
        <v>1</v>
      </c>
      <c r="E18" s="151">
        <v>2</v>
      </c>
      <c r="F18" s="151">
        <f t="shared" si="0"/>
        <v>3</v>
      </c>
      <c r="G18" s="151">
        <v>0</v>
      </c>
      <c r="H18" s="151">
        <v>0</v>
      </c>
      <c r="I18" s="151">
        <f t="shared" si="1"/>
        <v>0</v>
      </c>
      <c r="J18" s="131">
        <f t="shared" si="2"/>
        <v>0</v>
      </c>
      <c r="K18" s="131">
        <f t="shared" ref="K18:K23" si="4">H18/E18*100</f>
        <v>0</v>
      </c>
      <c r="L18" s="131">
        <f t="shared" si="3"/>
        <v>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x14ac:dyDescent="0.25">
      <c r="A19" s="111">
        <v>9</v>
      </c>
      <c r="B19" s="362"/>
      <c r="C19" s="150" t="str">
        <f>'29'!C19</f>
        <v>BAKALAN</v>
      </c>
      <c r="D19" s="151">
        <v>5</v>
      </c>
      <c r="E19" s="151">
        <v>3</v>
      </c>
      <c r="F19" s="151">
        <f t="shared" si="0"/>
        <v>8</v>
      </c>
      <c r="G19" s="151">
        <v>0</v>
      </c>
      <c r="H19" s="151">
        <v>0</v>
      </c>
      <c r="I19" s="151">
        <f t="shared" si="1"/>
        <v>0</v>
      </c>
      <c r="J19" s="131">
        <f t="shared" si="2"/>
        <v>0</v>
      </c>
      <c r="K19" s="131">
        <f t="shared" si="4"/>
        <v>0</v>
      </c>
      <c r="L19" s="131">
        <f t="shared" si="3"/>
        <v>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x14ac:dyDescent="0.25">
      <c r="A20" s="111">
        <v>10</v>
      </c>
      <c r="B20" s="362"/>
      <c r="C20" s="150" t="str">
        <f>'29'!C20</f>
        <v>JUMAPOLO</v>
      </c>
      <c r="D20" s="151">
        <v>1</v>
      </c>
      <c r="E20" s="151">
        <v>3</v>
      </c>
      <c r="F20" s="151">
        <f t="shared" si="0"/>
        <v>4</v>
      </c>
      <c r="G20" s="151">
        <v>0</v>
      </c>
      <c r="H20" s="151">
        <v>0</v>
      </c>
      <c r="I20" s="151">
        <f t="shared" si="1"/>
        <v>0</v>
      </c>
      <c r="J20" s="131">
        <f t="shared" si="2"/>
        <v>0</v>
      </c>
      <c r="K20" s="131">
        <f t="shared" si="4"/>
        <v>0</v>
      </c>
      <c r="L20" s="131">
        <f t="shared" si="3"/>
        <v>0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.75" customHeight="1" x14ac:dyDescent="0.25">
      <c r="A21" s="111">
        <v>11</v>
      </c>
      <c r="B21" s="362"/>
      <c r="C21" s="150" t="str">
        <f>'29'!C21</f>
        <v>KWANGSAN</v>
      </c>
      <c r="D21" s="151">
        <v>3</v>
      </c>
      <c r="E21" s="151">
        <v>4</v>
      </c>
      <c r="F21" s="151">
        <f t="shared" si="0"/>
        <v>7</v>
      </c>
      <c r="G21" s="151">
        <v>0</v>
      </c>
      <c r="H21" s="151">
        <v>0</v>
      </c>
      <c r="I21" s="151">
        <f t="shared" si="1"/>
        <v>0</v>
      </c>
      <c r="J21" s="131">
        <f t="shared" si="2"/>
        <v>0</v>
      </c>
      <c r="K21" s="131">
        <f t="shared" si="4"/>
        <v>0</v>
      </c>
      <c r="L21" s="131">
        <f t="shared" si="3"/>
        <v>0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.75" customHeight="1" x14ac:dyDescent="0.25">
      <c r="A22" s="111">
        <v>12</v>
      </c>
      <c r="B22" s="362"/>
      <c r="C22" s="150" t="str">
        <f>'29'!C22</f>
        <v>JATIREJO</v>
      </c>
      <c r="D22" s="151">
        <v>3</v>
      </c>
      <c r="E22" s="151">
        <v>2</v>
      </c>
      <c r="F22" s="151">
        <f t="shared" si="0"/>
        <v>5</v>
      </c>
      <c r="G22" s="151">
        <v>0</v>
      </c>
      <c r="H22" s="151">
        <v>0</v>
      </c>
      <c r="I22" s="151">
        <f t="shared" si="1"/>
        <v>0</v>
      </c>
      <c r="J22" s="131">
        <f t="shared" si="2"/>
        <v>0</v>
      </c>
      <c r="K22" s="131">
        <f t="shared" si="4"/>
        <v>0</v>
      </c>
      <c r="L22" s="131">
        <f t="shared" si="3"/>
        <v>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.75" customHeight="1" x14ac:dyDescent="0.25">
      <c r="A23" s="686" t="s">
        <v>1206</v>
      </c>
      <c r="B23" s="687"/>
      <c r="C23" s="688"/>
      <c r="D23" s="344">
        <f t="shared" ref="D23:I23" si="5">SUM(D11:D22)</f>
        <v>23</v>
      </c>
      <c r="E23" s="344">
        <f t="shared" si="5"/>
        <v>17</v>
      </c>
      <c r="F23" s="344">
        <f t="shared" si="5"/>
        <v>40</v>
      </c>
      <c r="G23" s="344">
        <f t="shared" si="5"/>
        <v>0</v>
      </c>
      <c r="H23" s="344">
        <f t="shared" si="5"/>
        <v>0</v>
      </c>
      <c r="I23" s="344">
        <f t="shared" si="5"/>
        <v>0</v>
      </c>
      <c r="J23" s="135">
        <f t="shared" si="2"/>
        <v>0</v>
      </c>
      <c r="K23" s="135">
        <f t="shared" si="4"/>
        <v>0</v>
      </c>
      <c r="L23" s="135">
        <f t="shared" si="3"/>
        <v>0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689" t="s">
        <v>1207</v>
      </c>
      <c r="B24" s="690"/>
      <c r="C24" s="691"/>
      <c r="D24" s="201">
        <f>F23/'2'!E26*100000</f>
        <v>89.078923926598961</v>
      </c>
      <c r="E24" s="537"/>
      <c r="F24" s="537"/>
      <c r="G24" s="500"/>
      <c r="H24" s="500"/>
      <c r="I24" s="500"/>
      <c r="J24" s="500"/>
      <c r="K24" s="500"/>
      <c r="L24" s="500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103"/>
      <c r="B25" s="167"/>
      <c r="C25" s="167"/>
      <c r="D25" s="167"/>
      <c r="E25" s="167"/>
      <c r="F25" s="167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650" t="s">
        <v>1376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21" t="s">
        <v>1159</v>
      </c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:26" ht="15.75" customHeight="1" x14ac:dyDescent="0.25"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:26" ht="15.75" customHeight="1" x14ac:dyDescent="0.25"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8">
    <mergeCell ref="A3:L3"/>
    <mergeCell ref="A7:A9"/>
    <mergeCell ref="B7:B9"/>
    <mergeCell ref="C7:C9"/>
    <mergeCell ref="D7:L7"/>
    <mergeCell ref="D8:F8"/>
    <mergeCell ref="G8:I8"/>
    <mergeCell ref="J8:L8"/>
  </mergeCells>
  <printOptions horizontalCentered="1"/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1000"/>
  <sheetViews>
    <sheetView zoomScaleNormal="100" workbookViewId="0">
      <selection activeCell="U9" sqref="U9"/>
    </sheetView>
  </sheetViews>
  <sheetFormatPr defaultColWidth="14.42578125" defaultRowHeight="15" x14ac:dyDescent="0.25"/>
  <cols>
    <col min="1" max="1" width="5.7109375" customWidth="1"/>
    <col min="2" max="2" width="17.42578125" customWidth="1"/>
    <col min="3" max="3" width="20.7109375" customWidth="1"/>
    <col min="4" max="4" width="9.5703125" customWidth="1"/>
    <col min="5" max="5" width="14.28515625" customWidth="1"/>
    <col min="6" max="6" width="13" customWidth="1"/>
    <col min="7" max="7" width="9.140625" customWidth="1"/>
    <col min="8" max="8" width="16.42578125" customWidth="1"/>
    <col min="9" max="9" width="7.5703125" customWidth="1"/>
    <col min="10" max="10" width="7.140625" customWidth="1"/>
    <col min="11" max="11" width="9.28515625" customWidth="1"/>
    <col min="12" max="12" width="13.5703125" customWidth="1"/>
    <col min="13" max="13" width="16.7109375" customWidth="1"/>
    <col min="14" max="14" width="7.85546875" customWidth="1"/>
    <col min="15" max="15" width="7.42578125" customWidth="1"/>
    <col min="16" max="16" width="8.85546875" customWidth="1"/>
    <col min="17" max="17" width="7.28515625" customWidth="1"/>
    <col min="18" max="18" width="8" customWidth="1"/>
    <col min="19" max="19" width="8.28515625" customWidth="1"/>
    <col min="20" max="28" width="8.7109375" customWidth="1"/>
  </cols>
  <sheetData>
    <row r="1" spans="1:28" ht="15.75" x14ac:dyDescent="0.25">
      <c r="A1" s="101" t="s">
        <v>1208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x14ac:dyDescent="0.25">
      <c r="A3" s="705" t="s">
        <v>1209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15.75" x14ac:dyDescent="0.25">
      <c r="A4" s="102"/>
      <c r="B4" s="102"/>
      <c r="C4" s="102"/>
      <c r="D4" s="102"/>
      <c r="E4" s="102"/>
      <c r="F4" s="102"/>
      <c r="G4" s="102"/>
      <c r="H4" s="122" t="str">
        <f>'1'!$E$5</f>
        <v>KABUPATEN/KOTA</v>
      </c>
      <c r="I4" s="101" t="str">
        <f>'1'!$F$5</f>
        <v>KARANGANYAR</v>
      </c>
      <c r="J4" s="102"/>
      <c r="K4" s="102"/>
      <c r="L4" s="102"/>
      <c r="M4" s="102"/>
      <c r="N4" s="102"/>
      <c r="O4" s="102"/>
      <c r="P4" s="105"/>
      <c r="Q4" s="105"/>
      <c r="R4" s="105"/>
      <c r="S4" s="105"/>
      <c r="T4" s="142"/>
      <c r="U4" s="142"/>
      <c r="V4" s="142"/>
      <c r="W4" s="103"/>
      <c r="X4" s="103"/>
      <c r="Y4" s="103"/>
      <c r="Z4" s="103"/>
      <c r="AA4" s="103"/>
      <c r="AB4" s="103"/>
    </row>
    <row r="5" spans="1:28" ht="15.75" x14ac:dyDescent="0.25">
      <c r="A5" s="102"/>
      <c r="B5" s="102"/>
      <c r="C5" s="102"/>
      <c r="D5" s="102"/>
      <c r="E5" s="102"/>
      <c r="F5" s="102"/>
      <c r="G5" s="102"/>
      <c r="H5" s="122" t="str">
        <f>'1'!$E$6</f>
        <v>TAHUN</v>
      </c>
      <c r="I5" s="101">
        <f>'1'!$F$6</f>
        <v>2024</v>
      </c>
      <c r="J5" s="102"/>
      <c r="K5" s="102"/>
      <c r="L5" s="102"/>
      <c r="M5" s="102"/>
      <c r="N5" s="102"/>
      <c r="O5" s="102"/>
      <c r="P5" s="105"/>
      <c r="Q5" s="105"/>
      <c r="R5" s="105"/>
      <c r="S5" s="105"/>
      <c r="T5" s="142"/>
      <c r="U5" s="142"/>
      <c r="V5" s="142"/>
      <c r="W5" s="103"/>
      <c r="X5" s="103"/>
      <c r="Y5" s="103"/>
      <c r="Z5" s="103"/>
      <c r="AA5" s="103"/>
      <c r="AB5" s="103"/>
    </row>
    <row r="6" spans="1:28" ht="15.75" x14ac:dyDescent="0.25">
      <c r="A6" s="499"/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499"/>
      <c r="N6" s="499"/>
      <c r="O6" s="499"/>
      <c r="P6" s="499"/>
      <c r="Q6" s="499"/>
      <c r="R6" s="499"/>
      <c r="S6" s="499"/>
      <c r="T6" s="103"/>
      <c r="U6" s="103"/>
      <c r="V6" s="103"/>
      <c r="W6" s="103"/>
      <c r="X6" s="103"/>
      <c r="Y6" s="103"/>
      <c r="Z6" s="103"/>
      <c r="AA6" s="103"/>
      <c r="AB6" s="103"/>
    </row>
    <row r="7" spans="1:28" x14ac:dyDescent="0.25">
      <c r="A7" s="759" t="s">
        <v>4</v>
      </c>
      <c r="B7" s="759" t="s">
        <v>502</v>
      </c>
      <c r="C7" s="759" t="str">
        <f>'12'!C7</f>
        <v>DESA</v>
      </c>
      <c r="D7" s="744" t="s">
        <v>830</v>
      </c>
      <c r="E7" s="744"/>
      <c r="F7" s="744"/>
      <c r="G7" s="744"/>
      <c r="H7" s="744"/>
      <c r="I7" s="744"/>
      <c r="J7" s="744"/>
      <c r="K7" s="744"/>
      <c r="L7" s="744"/>
      <c r="M7" s="744"/>
      <c r="N7" s="744"/>
      <c r="O7" s="744"/>
      <c r="P7" s="744"/>
      <c r="Q7" s="744"/>
      <c r="R7" s="744"/>
      <c r="S7" s="744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15" customHeight="1" x14ac:dyDescent="0.25">
      <c r="A8" s="759"/>
      <c r="B8" s="759"/>
      <c r="C8" s="759"/>
      <c r="D8" s="748" t="s">
        <v>1210</v>
      </c>
      <c r="E8" s="795" t="s">
        <v>1211</v>
      </c>
      <c r="F8" s="795"/>
      <c r="G8" s="795"/>
      <c r="H8" s="748" t="s">
        <v>1212</v>
      </c>
      <c r="I8" s="771" t="s">
        <v>1213</v>
      </c>
      <c r="J8" s="771"/>
      <c r="K8" s="771"/>
      <c r="L8" s="748" t="s">
        <v>1214</v>
      </c>
      <c r="M8" s="748" t="s">
        <v>1215</v>
      </c>
      <c r="N8" s="743" t="s">
        <v>1216</v>
      </c>
      <c r="O8" s="743"/>
      <c r="P8" s="743"/>
      <c r="Q8" s="796" t="s">
        <v>1217</v>
      </c>
      <c r="R8" s="796"/>
      <c r="S8" s="796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38.25" x14ac:dyDescent="0.25">
      <c r="A9" s="759"/>
      <c r="B9" s="759"/>
      <c r="C9" s="759"/>
      <c r="D9" s="759"/>
      <c r="E9" s="673" t="s">
        <v>1218</v>
      </c>
      <c r="F9" s="692" t="s">
        <v>1219</v>
      </c>
      <c r="G9" s="673" t="s">
        <v>605</v>
      </c>
      <c r="H9" s="748"/>
      <c r="I9" s="673" t="s">
        <v>8</v>
      </c>
      <c r="J9" s="673" t="s">
        <v>9</v>
      </c>
      <c r="K9" s="673" t="s">
        <v>448</v>
      </c>
      <c r="L9" s="748"/>
      <c r="M9" s="748"/>
      <c r="N9" s="693" t="s">
        <v>8</v>
      </c>
      <c r="O9" s="693" t="s">
        <v>9</v>
      </c>
      <c r="P9" s="693" t="s">
        <v>448</v>
      </c>
      <c r="Q9" s="693" t="s">
        <v>8</v>
      </c>
      <c r="R9" s="693" t="s">
        <v>9</v>
      </c>
      <c r="S9" s="693" t="s">
        <v>448</v>
      </c>
      <c r="T9" s="103"/>
      <c r="U9" s="103"/>
      <c r="V9" s="103"/>
      <c r="W9" s="103"/>
      <c r="X9" s="103"/>
      <c r="Y9" s="103"/>
      <c r="Z9" s="103"/>
      <c r="AA9" s="103"/>
      <c r="AB9" s="103"/>
    </row>
    <row r="10" spans="1:28" x14ac:dyDescent="0.25">
      <c r="A10" s="221">
        <v>1</v>
      </c>
      <c r="B10" s="109">
        <v>2</v>
      </c>
      <c r="C10" s="221">
        <v>3</v>
      </c>
      <c r="D10" s="221">
        <v>4</v>
      </c>
      <c r="E10" s="221">
        <v>5</v>
      </c>
      <c r="F10" s="221">
        <v>6</v>
      </c>
      <c r="G10" s="221">
        <v>7</v>
      </c>
      <c r="H10" s="109">
        <v>8</v>
      </c>
      <c r="I10" s="221">
        <v>9</v>
      </c>
      <c r="J10" s="221">
        <v>10</v>
      </c>
      <c r="K10" s="221">
        <v>11</v>
      </c>
      <c r="L10" s="221">
        <v>12</v>
      </c>
      <c r="M10" s="221">
        <v>13</v>
      </c>
      <c r="N10" s="221">
        <v>14</v>
      </c>
      <c r="O10" s="221">
        <v>15</v>
      </c>
      <c r="P10" s="221">
        <v>16</v>
      </c>
      <c r="Q10" s="221">
        <v>17</v>
      </c>
      <c r="R10" s="109">
        <v>18</v>
      </c>
      <c r="S10" s="109">
        <v>19</v>
      </c>
      <c r="T10" s="222"/>
      <c r="U10" s="110"/>
      <c r="V10" s="110"/>
      <c r="W10" s="110"/>
      <c r="X10" s="110"/>
      <c r="Y10" s="110"/>
      <c r="Z10" s="110"/>
      <c r="AA10" s="110"/>
      <c r="AB10" s="110"/>
    </row>
    <row r="11" spans="1:28" ht="18" customHeight="1" x14ac:dyDescent="0.25">
      <c r="A11" s="111">
        <v>1</v>
      </c>
      <c r="B11" s="103" t="s">
        <v>504</v>
      </c>
      <c r="C11" s="117" t="str">
        <f>'12'!C11</f>
        <v>PASEBAN</v>
      </c>
      <c r="D11" s="155">
        <v>0</v>
      </c>
      <c r="E11" s="155">
        <v>0</v>
      </c>
      <c r="F11" s="155">
        <v>0</v>
      </c>
      <c r="G11" s="155">
        <f t="shared" ref="G11:G22" si="0">SUM(E11:F11)</f>
        <v>0</v>
      </c>
      <c r="H11" s="428">
        <v>0</v>
      </c>
      <c r="I11" s="155">
        <v>0</v>
      </c>
      <c r="J11" s="155">
        <v>0</v>
      </c>
      <c r="K11" s="155">
        <f t="shared" ref="K11:K22" si="1">SUM(I11:J11)</f>
        <v>0</v>
      </c>
      <c r="L11" s="155">
        <v>0</v>
      </c>
      <c r="M11" s="428">
        <v>0</v>
      </c>
      <c r="N11" s="155">
        <v>0</v>
      </c>
      <c r="O11" s="155">
        <v>0</v>
      </c>
      <c r="P11" s="155">
        <f t="shared" ref="P11:P22" si="2">SUM(N11:O11)</f>
        <v>0</v>
      </c>
      <c r="Q11" s="345">
        <v>0</v>
      </c>
      <c r="R11" s="345">
        <v>0</v>
      </c>
      <c r="S11" s="345">
        <v>0</v>
      </c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8" customHeight="1" x14ac:dyDescent="0.25">
      <c r="A12" s="111">
        <v>2</v>
      </c>
      <c r="B12" s="103"/>
      <c r="C12" s="117" t="str">
        <f>'12'!C12</f>
        <v>LEMAHBANG</v>
      </c>
      <c r="D12" s="155">
        <v>0</v>
      </c>
      <c r="E12" s="155">
        <v>0</v>
      </c>
      <c r="F12" s="155">
        <v>0</v>
      </c>
      <c r="G12" s="155">
        <f t="shared" si="0"/>
        <v>0</v>
      </c>
      <c r="H12" s="428">
        <v>0</v>
      </c>
      <c r="I12" s="155">
        <v>0</v>
      </c>
      <c r="J12" s="155">
        <v>0</v>
      </c>
      <c r="K12" s="155">
        <f t="shared" si="1"/>
        <v>0</v>
      </c>
      <c r="L12" s="155">
        <v>0</v>
      </c>
      <c r="M12" s="428">
        <v>0</v>
      </c>
      <c r="N12" s="155">
        <v>0</v>
      </c>
      <c r="O12" s="155">
        <v>0</v>
      </c>
      <c r="P12" s="155">
        <f t="shared" si="2"/>
        <v>0</v>
      </c>
      <c r="Q12" s="345">
        <v>0</v>
      </c>
      <c r="R12" s="345">
        <v>0</v>
      </c>
      <c r="S12" s="345">
        <v>0</v>
      </c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8" customHeight="1" x14ac:dyDescent="0.25">
      <c r="A13" s="111">
        <v>3</v>
      </c>
      <c r="B13" s="103"/>
      <c r="C13" s="117" t="str">
        <f>'12'!C13</f>
        <v>KARANGBANGUN</v>
      </c>
      <c r="D13" s="155">
        <v>0</v>
      </c>
      <c r="E13" s="155">
        <v>0</v>
      </c>
      <c r="F13" s="155">
        <v>0</v>
      </c>
      <c r="G13" s="155">
        <f t="shared" si="0"/>
        <v>0</v>
      </c>
      <c r="H13" s="428">
        <v>0</v>
      </c>
      <c r="I13" s="155">
        <v>0</v>
      </c>
      <c r="J13" s="155">
        <v>0</v>
      </c>
      <c r="K13" s="155">
        <f t="shared" si="1"/>
        <v>0</v>
      </c>
      <c r="L13" s="155">
        <v>0</v>
      </c>
      <c r="M13" s="428">
        <v>0</v>
      </c>
      <c r="N13" s="155">
        <v>0</v>
      </c>
      <c r="O13" s="155">
        <v>0</v>
      </c>
      <c r="P13" s="155">
        <f t="shared" si="2"/>
        <v>0</v>
      </c>
      <c r="Q13" s="345">
        <v>0</v>
      </c>
      <c r="R13" s="345">
        <v>0</v>
      </c>
      <c r="S13" s="345">
        <v>0</v>
      </c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8" customHeight="1" x14ac:dyDescent="0.25">
      <c r="A14" s="111">
        <v>4</v>
      </c>
      <c r="B14" s="103"/>
      <c r="C14" s="117" t="str">
        <f>'12'!C14</f>
        <v>PLOSO</v>
      </c>
      <c r="D14" s="155">
        <v>0</v>
      </c>
      <c r="E14" s="155">
        <v>0</v>
      </c>
      <c r="F14" s="155">
        <v>0</v>
      </c>
      <c r="G14" s="155">
        <f t="shared" si="0"/>
        <v>0</v>
      </c>
      <c r="H14" s="428">
        <v>0</v>
      </c>
      <c r="I14" s="155">
        <v>0</v>
      </c>
      <c r="J14" s="155">
        <v>0</v>
      </c>
      <c r="K14" s="155">
        <f t="shared" si="1"/>
        <v>0</v>
      </c>
      <c r="L14" s="155">
        <v>0</v>
      </c>
      <c r="M14" s="428">
        <v>0</v>
      </c>
      <c r="N14" s="155">
        <v>0</v>
      </c>
      <c r="O14" s="155">
        <v>0</v>
      </c>
      <c r="P14" s="155">
        <f t="shared" si="2"/>
        <v>0</v>
      </c>
      <c r="Q14" s="345">
        <v>0</v>
      </c>
      <c r="R14" s="345">
        <v>0</v>
      </c>
      <c r="S14" s="345">
        <v>0</v>
      </c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8" customHeight="1" x14ac:dyDescent="0.25">
      <c r="A15" s="111">
        <v>5</v>
      </c>
      <c r="B15" s="103"/>
      <c r="C15" s="117" t="str">
        <f>'12'!C15</f>
        <v>GIRIWONDO</v>
      </c>
      <c r="D15" s="155">
        <v>0</v>
      </c>
      <c r="E15" s="155">
        <v>0</v>
      </c>
      <c r="F15" s="155">
        <v>0</v>
      </c>
      <c r="G15" s="155">
        <f t="shared" si="0"/>
        <v>0</v>
      </c>
      <c r="H15" s="428">
        <v>0</v>
      </c>
      <c r="I15" s="155">
        <v>0</v>
      </c>
      <c r="J15" s="155">
        <v>0</v>
      </c>
      <c r="K15" s="155">
        <f t="shared" si="1"/>
        <v>0</v>
      </c>
      <c r="L15" s="155">
        <v>0</v>
      </c>
      <c r="M15" s="428">
        <v>0</v>
      </c>
      <c r="N15" s="155">
        <v>0</v>
      </c>
      <c r="O15" s="155">
        <v>0</v>
      </c>
      <c r="P15" s="155">
        <f t="shared" si="2"/>
        <v>0</v>
      </c>
      <c r="Q15" s="345">
        <v>0</v>
      </c>
      <c r="R15" s="345">
        <v>0</v>
      </c>
      <c r="S15" s="345">
        <v>0</v>
      </c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8" customHeight="1" x14ac:dyDescent="0.25">
      <c r="A16" s="111">
        <v>6</v>
      </c>
      <c r="B16" s="103"/>
      <c r="C16" s="117" t="str">
        <f>'12'!C16</f>
        <v>KADIPIRO</v>
      </c>
      <c r="D16" s="155">
        <v>0</v>
      </c>
      <c r="E16" s="155">
        <v>0</v>
      </c>
      <c r="F16" s="155">
        <v>0</v>
      </c>
      <c r="G16" s="155">
        <f t="shared" si="0"/>
        <v>0</v>
      </c>
      <c r="H16" s="428">
        <v>0</v>
      </c>
      <c r="I16" s="155">
        <v>0</v>
      </c>
      <c r="J16" s="155">
        <v>0</v>
      </c>
      <c r="K16" s="155">
        <f t="shared" si="1"/>
        <v>0</v>
      </c>
      <c r="L16" s="155">
        <v>0</v>
      </c>
      <c r="M16" s="428">
        <v>0</v>
      </c>
      <c r="N16" s="155">
        <v>0</v>
      </c>
      <c r="O16" s="155">
        <v>0</v>
      </c>
      <c r="P16" s="155">
        <f t="shared" si="2"/>
        <v>0</v>
      </c>
      <c r="Q16" s="345">
        <v>0</v>
      </c>
      <c r="R16" s="345">
        <v>0</v>
      </c>
      <c r="S16" s="345">
        <v>0</v>
      </c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8" customHeight="1" x14ac:dyDescent="0.25">
      <c r="A17" s="111">
        <v>7</v>
      </c>
      <c r="B17" s="103"/>
      <c r="C17" s="117" t="str">
        <f>'12'!C17</f>
        <v>JUMANTORO</v>
      </c>
      <c r="D17" s="155">
        <v>0</v>
      </c>
      <c r="E17" s="155">
        <v>0</v>
      </c>
      <c r="F17" s="155">
        <v>0</v>
      </c>
      <c r="G17" s="155">
        <f t="shared" si="0"/>
        <v>0</v>
      </c>
      <c r="H17" s="428">
        <v>0</v>
      </c>
      <c r="I17" s="155">
        <v>0</v>
      </c>
      <c r="J17" s="155">
        <v>0</v>
      </c>
      <c r="K17" s="155">
        <f t="shared" si="1"/>
        <v>0</v>
      </c>
      <c r="L17" s="155">
        <v>0</v>
      </c>
      <c r="M17" s="428">
        <v>0</v>
      </c>
      <c r="N17" s="155">
        <v>0</v>
      </c>
      <c r="O17" s="155">
        <v>0</v>
      </c>
      <c r="P17" s="155">
        <f t="shared" si="2"/>
        <v>0</v>
      </c>
      <c r="Q17" s="345">
        <v>0</v>
      </c>
      <c r="R17" s="345">
        <v>0</v>
      </c>
      <c r="S17" s="345">
        <v>0</v>
      </c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8" customHeight="1" x14ac:dyDescent="0.25">
      <c r="A18" s="111">
        <v>8</v>
      </c>
      <c r="B18" s="103"/>
      <c r="C18" s="117" t="str">
        <f>'12'!C18</f>
        <v>KEDAWUNG</v>
      </c>
      <c r="D18" s="155">
        <v>0</v>
      </c>
      <c r="E18" s="155">
        <v>0</v>
      </c>
      <c r="F18" s="155">
        <v>0</v>
      </c>
      <c r="G18" s="155">
        <f t="shared" si="0"/>
        <v>0</v>
      </c>
      <c r="H18" s="428">
        <v>0</v>
      </c>
      <c r="I18" s="155">
        <v>0</v>
      </c>
      <c r="J18" s="155">
        <v>0</v>
      </c>
      <c r="K18" s="155">
        <f t="shared" si="1"/>
        <v>0</v>
      </c>
      <c r="L18" s="155">
        <v>0</v>
      </c>
      <c r="M18" s="428">
        <v>0</v>
      </c>
      <c r="N18" s="155">
        <v>0</v>
      </c>
      <c r="O18" s="155">
        <v>0</v>
      </c>
      <c r="P18" s="155">
        <f t="shared" si="2"/>
        <v>0</v>
      </c>
      <c r="Q18" s="345">
        <v>0</v>
      </c>
      <c r="R18" s="345">
        <v>0</v>
      </c>
      <c r="S18" s="345">
        <v>0</v>
      </c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8" customHeight="1" x14ac:dyDescent="0.25">
      <c r="A19" s="111">
        <v>9</v>
      </c>
      <c r="B19" s="103"/>
      <c r="C19" s="117" t="str">
        <f>'12'!C19</f>
        <v>BAKALAN</v>
      </c>
      <c r="D19" s="155">
        <v>0</v>
      </c>
      <c r="E19" s="155">
        <v>0</v>
      </c>
      <c r="F19" s="155">
        <v>0</v>
      </c>
      <c r="G19" s="155">
        <f t="shared" si="0"/>
        <v>0</v>
      </c>
      <c r="H19" s="428">
        <v>0</v>
      </c>
      <c r="I19" s="155">
        <v>0</v>
      </c>
      <c r="J19" s="155">
        <v>0</v>
      </c>
      <c r="K19" s="155">
        <f t="shared" si="1"/>
        <v>0</v>
      </c>
      <c r="L19" s="155">
        <v>0</v>
      </c>
      <c r="M19" s="428">
        <v>0</v>
      </c>
      <c r="N19" s="155">
        <v>0</v>
      </c>
      <c r="O19" s="155">
        <v>0</v>
      </c>
      <c r="P19" s="155">
        <f t="shared" si="2"/>
        <v>0</v>
      </c>
      <c r="Q19" s="345">
        <v>0</v>
      </c>
      <c r="R19" s="345">
        <v>0</v>
      </c>
      <c r="S19" s="345">
        <v>0</v>
      </c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8" customHeight="1" x14ac:dyDescent="0.25">
      <c r="A20" s="111">
        <v>10</v>
      </c>
      <c r="B20" s="103"/>
      <c r="C20" s="117" t="str">
        <f>'12'!C20</f>
        <v>JUMAPOLO</v>
      </c>
      <c r="D20" s="155">
        <v>0</v>
      </c>
      <c r="E20" s="155">
        <v>0</v>
      </c>
      <c r="F20" s="155">
        <v>0</v>
      </c>
      <c r="G20" s="155">
        <f t="shared" si="0"/>
        <v>0</v>
      </c>
      <c r="H20" s="428">
        <v>0</v>
      </c>
      <c r="I20" s="155">
        <v>0</v>
      </c>
      <c r="J20" s="155">
        <v>0</v>
      </c>
      <c r="K20" s="155">
        <f t="shared" si="1"/>
        <v>0</v>
      </c>
      <c r="L20" s="155">
        <v>0</v>
      </c>
      <c r="M20" s="428">
        <v>0</v>
      </c>
      <c r="N20" s="155">
        <v>0</v>
      </c>
      <c r="O20" s="155">
        <v>0</v>
      </c>
      <c r="P20" s="155">
        <f t="shared" si="2"/>
        <v>0</v>
      </c>
      <c r="Q20" s="345">
        <v>0</v>
      </c>
      <c r="R20" s="345">
        <v>0</v>
      </c>
      <c r="S20" s="345">
        <v>0</v>
      </c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8" customHeight="1" x14ac:dyDescent="0.25">
      <c r="A21" s="111">
        <v>11</v>
      </c>
      <c r="B21" s="103"/>
      <c r="C21" s="117" t="str">
        <f>'12'!C21</f>
        <v>KWANGSAN</v>
      </c>
      <c r="D21" s="155">
        <v>0</v>
      </c>
      <c r="E21" s="155">
        <v>0</v>
      </c>
      <c r="F21" s="155">
        <v>0</v>
      </c>
      <c r="G21" s="155">
        <f t="shared" si="0"/>
        <v>0</v>
      </c>
      <c r="H21" s="428">
        <v>0</v>
      </c>
      <c r="I21" s="155">
        <v>0</v>
      </c>
      <c r="J21" s="155">
        <v>0</v>
      </c>
      <c r="K21" s="155">
        <f t="shared" si="1"/>
        <v>0</v>
      </c>
      <c r="L21" s="155">
        <v>0</v>
      </c>
      <c r="M21" s="428">
        <v>0</v>
      </c>
      <c r="N21" s="155">
        <v>0</v>
      </c>
      <c r="O21" s="155">
        <v>0</v>
      </c>
      <c r="P21" s="155">
        <f t="shared" si="2"/>
        <v>0</v>
      </c>
      <c r="Q21" s="345">
        <v>0</v>
      </c>
      <c r="R21" s="345">
        <v>0</v>
      </c>
      <c r="S21" s="345">
        <v>0</v>
      </c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8" customHeight="1" x14ac:dyDescent="0.25">
      <c r="A22" s="111">
        <v>12</v>
      </c>
      <c r="B22" s="103"/>
      <c r="C22" s="117" t="str">
        <f>'12'!C22</f>
        <v>JATIREJO</v>
      </c>
      <c r="D22" s="155">
        <v>0</v>
      </c>
      <c r="E22" s="155">
        <v>0</v>
      </c>
      <c r="F22" s="155">
        <v>0</v>
      </c>
      <c r="G22" s="155">
        <f t="shared" si="0"/>
        <v>0</v>
      </c>
      <c r="H22" s="428">
        <v>0</v>
      </c>
      <c r="I22" s="155">
        <v>0</v>
      </c>
      <c r="J22" s="155">
        <v>0</v>
      </c>
      <c r="K22" s="155">
        <f t="shared" si="1"/>
        <v>0</v>
      </c>
      <c r="L22" s="155">
        <v>0</v>
      </c>
      <c r="M22" s="428">
        <v>0</v>
      </c>
      <c r="N22" s="155">
        <v>0</v>
      </c>
      <c r="O22" s="155">
        <v>0</v>
      </c>
      <c r="P22" s="155">
        <f t="shared" si="2"/>
        <v>0</v>
      </c>
      <c r="Q22" s="345">
        <v>0</v>
      </c>
      <c r="R22" s="345">
        <v>0</v>
      </c>
      <c r="S22" s="345">
        <v>0</v>
      </c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8" customHeight="1" x14ac:dyDescent="0.25">
      <c r="A23" s="538" t="s">
        <v>597</v>
      </c>
      <c r="B23" s="132"/>
      <c r="C23" s="539"/>
      <c r="D23" s="540">
        <f>SUM(D11:D22)</f>
        <v>0</v>
      </c>
      <c r="E23" s="540">
        <f>SUM(E11:E22)</f>
        <v>0</v>
      </c>
      <c r="F23" s="540">
        <f>SUM(F11:F22)</f>
        <v>0</v>
      </c>
      <c r="G23" s="541">
        <f>SUM(G11:G22)</f>
        <v>0</v>
      </c>
      <c r="H23" s="428">
        <v>0</v>
      </c>
      <c r="I23" s="155">
        <v>0</v>
      </c>
      <c r="J23" s="155">
        <v>0</v>
      </c>
      <c r="K23" s="541">
        <f>SUM(K11:K22)</f>
        <v>0</v>
      </c>
      <c r="L23" s="541">
        <v>0</v>
      </c>
      <c r="M23" s="428">
        <v>0</v>
      </c>
      <c r="N23" s="541">
        <f>SUM(N11:N22)</f>
        <v>0</v>
      </c>
      <c r="O23" s="541">
        <f>SUM(O11:O22)</f>
        <v>0</v>
      </c>
      <c r="P23" s="541">
        <f>SUM(P11:P22)</f>
        <v>0</v>
      </c>
      <c r="Q23" s="345">
        <v>0</v>
      </c>
      <c r="R23" s="345">
        <v>0</v>
      </c>
      <c r="S23" s="428" t="e">
        <f t="shared" ref="S23" si="3">P23/(K23)*100</f>
        <v>#DIV/0!</v>
      </c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8" customHeight="1" x14ac:dyDescent="0.25">
      <c r="A24" s="136" t="s">
        <v>1220</v>
      </c>
      <c r="B24" s="535"/>
      <c r="C24" s="536"/>
      <c r="D24" s="542"/>
      <c r="E24" s="543"/>
      <c r="F24" s="544"/>
      <c r="G24" s="544"/>
      <c r="H24" s="545"/>
      <c r="I24" s="545"/>
      <c r="J24" s="545"/>
      <c r="K24" s="267">
        <f>K23/'2'!E26*1000</f>
        <v>0</v>
      </c>
      <c r="L24" s="546"/>
      <c r="M24" s="546"/>
      <c r="N24" s="500"/>
      <c r="O24" s="500"/>
      <c r="P24" s="547"/>
      <c r="Q24" s="547"/>
      <c r="R24" s="547"/>
      <c r="S24" s="548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8" customHeight="1" x14ac:dyDescent="0.25">
      <c r="A25" s="103"/>
      <c r="B25" s="103"/>
      <c r="C25" s="103"/>
      <c r="D25" s="103"/>
      <c r="E25" s="7"/>
      <c r="F25" s="7"/>
      <c r="G25" s="7"/>
      <c r="H25" s="7"/>
      <c r="I25" s="7"/>
      <c r="J25" s="7"/>
      <c r="K25" s="7"/>
      <c r="L25" s="7"/>
      <c r="M25" s="7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8" customHeight="1" x14ac:dyDescent="0.25">
      <c r="A26" s="121" t="s">
        <v>509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8" customHeight="1" x14ac:dyDescent="0.25">
      <c r="A27" s="121" t="s">
        <v>1096</v>
      </c>
      <c r="B27" s="121" t="s">
        <v>1064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8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8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8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8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8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8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8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9.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21"/>
      <c r="U38" s="121"/>
      <c r="V38" s="121"/>
      <c r="W38" s="121"/>
      <c r="X38" s="121"/>
      <c r="Y38" s="121"/>
      <c r="Z38" s="121"/>
      <c r="AA38" s="121"/>
      <c r="AB38" s="121"/>
    </row>
    <row r="39" spans="1:28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21"/>
      <c r="U39" s="121"/>
      <c r="V39" s="121"/>
      <c r="W39" s="121"/>
      <c r="X39" s="121"/>
      <c r="Y39" s="121"/>
      <c r="Z39" s="121"/>
      <c r="AA39" s="121"/>
      <c r="AB39" s="121"/>
    </row>
    <row r="40" spans="1:28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</row>
    <row r="221" spans="1:28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</row>
    <row r="222" spans="1:28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</row>
    <row r="223" spans="1:28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</row>
    <row r="224" spans="1:28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</row>
    <row r="225" spans="1:19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</row>
    <row r="226" spans="1:19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</row>
    <row r="227" spans="1:19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</row>
    <row r="228" spans="1:19" ht="15.75" customHeight="1" x14ac:dyDescent="0.25"/>
    <row r="229" spans="1:19" ht="15.75" customHeight="1" x14ac:dyDescent="0.25"/>
    <row r="230" spans="1:19" ht="15.75" customHeight="1" x14ac:dyDescent="0.25"/>
    <row r="231" spans="1:19" ht="15.75" customHeight="1" x14ac:dyDescent="0.25"/>
    <row r="232" spans="1:19" ht="15.75" customHeight="1" x14ac:dyDescent="0.25"/>
    <row r="233" spans="1:19" ht="15.75" customHeight="1" x14ac:dyDescent="0.25"/>
    <row r="234" spans="1:19" ht="15.75" customHeight="1" x14ac:dyDescent="0.25"/>
    <row r="235" spans="1:19" ht="15.75" customHeight="1" x14ac:dyDescent="0.25"/>
    <row r="236" spans="1:19" ht="15.75" customHeight="1" x14ac:dyDescent="0.25"/>
    <row r="237" spans="1:19" ht="15.75" customHeight="1" x14ac:dyDescent="0.25"/>
    <row r="238" spans="1:19" ht="15.75" customHeight="1" x14ac:dyDescent="0.25"/>
    <row r="239" spans="1:19" ht="15.75" customHeight="1" x14ac:dyDescent="0.25"/>
    <row r="240" spans="1:19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3">
    <mergeCell ref="A3:S3"/>
    <mergeCell ref="A7:A9"/>
    <mergeCell ref="B7:B9"/>
    <mergeCell ref="C7:C9"/>
    <mergeCell ref="D7:S7"/>
    <mergeCell ref="D8:D9"/>
    <mergeCell ref="E8:G8"/>
    <mergeCell ref="H8:H9"/>
    <mergeCell ref="I8:K8"/>
    <mergeCell ref="L8:L9"/>
    <mergeCell ref="M8:M9"/>
    <mergeCell ref="N8:P8"/>
    <mergeCell ref="Q8:S8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999"/>
  <sheetViews>
    <sheetView zoomScaleNormal="100" workbookViewId="0">
      <selection activeCell="G33" sqref="G33"/>
    </sheetView>
  </sheetViews>
  <sheetFormatPr defaultColWidth="14.42578125" defaultRowHeight="15" x14ac:dyDescent="0.25"/>
  <cols>
    <col min="1" max="1" width="5.7109375" customWidth="1"/>
    <col min="2" max="2" width="16.140625" bestFit="1" customWidth="1"/>
    <col min="3" max="3" width="17.85546875" customWidth="1"/>
    <col min="4" max="18" width="10.7109375" customWidth="1"/>
    <col min="19" max="28" width="9.28515625" customWidth="1"/>
  </cols>
  <sheetData>
    <row r="1" spans="1:28" ht="15.75" x14ac:dyDescent="0.25">
      <c r="A1" s="101" t="s">
        <v>1221</v>
      </c>
      <c r="B1" s="167"/>
      <c r="C1" s="171"/>
      <c r="D1" s="171"/>
      <c r="E1" s="171"/>
      <c r="F1" s="171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</row>
    <row r="2" spans="1:28" ht="15.75" x14ac:dyDescent="0.25">
      <c r="A2" s="101" t="s">
        <v>395</v>
      </c>
      <c r="B2" s="101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3"/>
      <c r="T2" s="103"/>
      <c r="U2" s="103"/>
      <c r="V2" s="103"/>
      <c r="W2" s="103"/>
      <c r="X2" s="103"/>
      <c r="Y2" s="103"/>
      <c r="Z2" s="103"/>
      <c r="AA2" s="103"/>
      <c r="AB2" s="103"/>
    </row>
    <row r="3" spans="1:28" ht="15.75" x14ac:dyDescent="0.25">
      <c r="A3" s="705" t="s">
        <v>1222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103"/>
      <c r="T3" s="103"/>
      <c r="U3" s="103"/>
      <c r="V3" s="103"/>
      <c r="W3" s="103"/>
      <c r="X3" s="103"/>
      <c r="Y3" s="103"/>
      <c r="Z3" s="103"/>
      <c r="AA3" s="103"/>
      <c r="AB3" s="103"/>
    </row>
    <row r="4" spans="1:28" ht="15.75" x14ac:dyDescent="0.25">
      <c r="A4" s="102"/>
      <c r="B4" s="122"/>
      <c r="C4" s="102"/>
      <c r="D4" s="102"/>
      <c r="E4" s="102"/>
      <c r="F4" s="102"/>
      <c r="G4" s="102"/>
      <c r="H4" s="122" t="str">
        <f>'1'!$E$5</f>
        <v>KABUPATEN/KOTA</v>
      </c>
      <c r="I4" s="101" t="str">
        <f>'1'!$F$5</f>
        <v>KARANGANYAR</v>
      </c>
      <c r="J4" s="102"/>
      <c r="K4" s="102"/>
      <c r="L4" s="102"/>
      <c r="M4" s="102"/>
      <c r="N4" s="102"/>
      <c r="O4" s="102"/>
      <c r="P4" s="105"/>
      <c r="Q4" s="105"/>
      <c r="R4" s="105"/>
      <c r="S4" s="103"/>
      <c r="T4" s="103"/>
      <c r="U4" s="103"/>
      <c r="V4" s="103"/>
      <c r="W4" s="103"/>
      <c r="X4" s="103"/>
      <c r="Y4" s="103"/>
      <c r="Z4" s="103"/>
      <c r="AA4" s="103"/>
      <c r="AB4" s="103"/>
    </row>
    <row r="5" spans="1:28" ht="15.75" x14ac:dyDescent="0.25">
      <c r="A5" s="102"/>
      <c r="B5" s="122"/>
      <c r="C5" s="122"/>
      <c r="D5" s="122"/>
      <c r="E5" s="122"/>
      <c r="F5" s="102"/>
      <c r="G5" s="102"/>
      <c r="H5" s="122" t="str">
        <f>'1'!$E$6</f>
        <v>TAHUN</v>
      </c>
      <c r="I5" s="101">
        <f>'1'!$F$6</f>
        <v>2024</v>
      </c>
      <c r="J5" s="102"/>
      <c r="K5" s="102"/>
      <c r="L5" s="102"/>
      <c r="M5" s="102"/>
      <c r="N5" s="102"/>
      <c r="O5" s="102"/>
      <c r="P5" s="105"/>
      <c r="Q5" s="105"/>
      <c r="R5" s="105"/>
      <c r="S5" s="103"/>
      <c r="T5" s="103"/>
      <c r="U5" s="103"/>
      <c r="V5" s="103"/>
      <c r="W5" s="103"/>
      <c r="X5" s="103"/>
      <c r="Y5" s="103"/>
      <c r="Z5" s="103"/>
      <c r="AA5" s="103"/>
      <c r="AB5" s="103"/>
    </row>
    <row r="6" spans="1:28" x14ac:dyDescent="0.25">
      <c r="A6" s="123"/>
      <c r="B6" s="123"/>
      <c r="C6" s="123"/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03"/>
      <c r="T6" s="103"/>
      <c r="U6" s="103"/>
      <c r="V6" s="103"/>
      <c r="W6" s="103"/>
      <c r="X6" s="103"/>
      <c r="Y6" s="103"/>
      <c r="Z6" s="103"/>
      <c r="AA6" s="103"/>
      <c r="AB6" s="103"/>
    </row>
    <row r="7" spans="1:28" ht="22.5" customHeight="1" x14ac:dyDescent="0.25">
      <c r="A7" s="708" t="s">
        <v>4</v>
      </c>
      <c r="B7" s="708" t="s">
        <v>502</v>
      </c>
      <c r="C7" s="708" t="str">
        <f>'12'!C7</f>
        <v>DESA</v>
      </c>
      <c r="D7" s="717" t="s">
        <v>1223</v>
      </c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717"/>
      <c r="S7" s="17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33.75" customHeight="1" x14ac:dyDescent="0.25">
      <c r="A8" s="708"/>
      <c r="B8" s="708"/>
      <c r="C8" s="708"/>
      <c r="D8" s="745" t="s">
        <v>1224</v>
      </c>
      <c r="E8" s="745"/>
      <c r="F8" s="745"/>
      <c r="G8" s="745" t="s">
        <v>1225</v>
      </c>
      <c r="H8" s="745"/>
      <c r="I8" s="745"/>
      <c r="J8" s="745" t="s">
        <v>1226</v>
      </c>
      <c r="K8" s="745"/>
      <c r="L8" s="745"/>
      <c r="M8" s="745" t="s">
        <v>1227</v>
      </c>
      <c r="N8" s="745"/>
      <c r="O8" s="745"/>
      <c r="P8" s="745" t="s">
        <v>1228</v>
      </c>
      <c r="Q8" s="745"/>
      <c r="R8" s="745"/>
      <c r="S8" s="17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15.75" x14ac:dyDescent="0.25">
      <c r="A9" s="708"/>
      <c r="B9" s="708"/>
      <c r="C9" s="708"/>
      <c r="D9" s="107" t="s">
        <v>8</v>
      </c>
      <c r="E9" s="107" t="s">
        <v>9</v>
      </c>
      <c r="F9" s="107" t="s">
        <v>448</v>
      </c>
      <c r="G9" s="107" t="s">
        <v>8</v>
      </c>
      <c r="H9" s="107" t="s">
        <v>9</v>
      </c>
      <c r="I9" s="107" t="s">
        <v>448</v>
      </c>
      <c r="J9" s="107" t="s">
        <v>8</v>
      </c>
      <c r="K9" s="107" t="s">
        <v>9</v>
      </c>
      <c r="L9" s="107" t="s">
        <v>448</v>
      </c>
      <c r="M9" s="107" t="s">
        <v>8</v>
      </c>
      <c r="N9" s="107" t="s">
        <v>9</v>
      </c>
      <c r="O9" s="107" t="s">
        <v>448</v>
      </c>
      <c r="P9" s="107" t="s">
        <v>8</v>
      </c>
      <c r="Q9" s="107" t="s">
        <v>9</v>
      </c>
      <c r="R9" s="107" t="s">
        <v>448</v>
      </c>
      <c r="S9" s="17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x14ac:dyDescent="0.25">
      <c r="A10" s="221">
        <v>1</v>
      </c>
      <c r="B10" s="109">
        <v>2</v>
      </c>
      <c r="C10" s="221">
        <v>3</v>
      </c>
      <c r="D10" s="221">
        <v>4</v>
      </c>
      <c r="E10" s="221">
        <v>5</v>
      </c>
      <c r="F10" s="221">
        <v>6</v>
      </c>
      <c r="G10" s="221">
        <v>7</v>
      </c>
      <c r="H10" s="221">
        <v>8</v>
      </c>
      <c r="I10" s="221">
        <v>9</v>
      </c>
      <c r="J10" s="221">
        <v>10</v>
      </c>
      <c r="K10" s="221">
        <v>11</v>
      </c>
      <c r="L10" s="221">
        <v>12</v>
      </c>
      <c r="M10" s="221">
        <v>13</v>
      </c>
      <c r="N10" s="221">
        <v>14</v>
      </c>
      <c r="O10" s="221">
        <v>15</v>
      </c>
      <c r="P10" s="221">
        <v>16</v>
      </c>
      <c r="Q10" s="221">
        <v>17</v>
      </c>
      <c r="R10" s="221">
        <v>18</v>
      </c>
      <c r="S10" s="527"/>
      <c r="T10" s="222"/>
      <c r="U10" s="222"/>
      <c r="V10" s="222"/>
      <c r="W10" s="222"/>
      <c r="X10" s="222"/>
      <c r="Y10" s="222"/>
      <c r="Z10" s="222"/>
      <c r="AA10" s="222"/>
      <c r="AB10" s="222"/>
    </row>
    <row r="11" spans="1:28" ht="16.5" customHeight="1" x14ac:dyDescent="0.25">
      <c r="A11" s="111">
        <v>1</v>
      </c>
      <c r="B11" s="549" t="s">
        <v>504</v>
      </c>
      <c r="C11" s="117" t="str">
        <f>'12'!C11</f>
        <v>PASEBAN</v>
      </c>
      <c r="D11" s="130">
        <v>0</v>
      </c>
      <c r="E11" s="130">
        <v>0</v>
      </c>
      <c r="F11" s="130">
        <v>0</v>
      </c>
      <c r="G11" s="130">
        <v>0</v>
      </c>
      <c r="H11" s="130">
        <v>0</v>
      </c>
      <c r="I11" s="130">
        <v>0</v>
      </c>
      <c r="J11" s="130">
        <v>0</v>
      </c>
      <c r="K11" s="130">
        <v>0</v>
      </c>
      <c r="L11" s="130">
        <v>0</v>
      </c>
      <c r="M11" s="130">
        <v>0</v>
      </c>
      <c r="N11" s="130">
        <v>0</v>
      </c>
      <c r="O11" s="130">
        <v>0</v>
      </c>
      <c r="P11" s="130">
        <v>0</v>
      </c>
      <c r="Q11" s="130">
        <v>0</v>
      </c>
      <c r="R11" s="130">
        <v>0</v>
      </c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16.5" customHeight="1" x14ac:dyDescent="0.25">
      <c r="A12" s="111">
        <v>2</v>
      </c>
      <c r="B12" s="103"/>
      <c r="C12" s="117" t="str">
        <f>'12'!C12</f>
        <v>LEMAHBANG</v>
      </c>
      <c r="D12" s="130">
        <v>0</v>
      </c>
      <c r="E12" s="130">
        <v>0</v>
      </c>
      <c r="F12" s="130">
        <v>0</v>
      </c>
      <c r="G12" s="130">
        <v>0</v>
      </c>
      <c r="H12" s="130">
        <v>0</v>
      </c>
      <c r="I12" s="130">
        <v>0</v>
      </c>
      <c r="J12" s="130">
        <v>0</v>
      </c>
      <c r="K12" s="130">
        <v>0</v>
      </c>
      <c r="L12" s="130">
        <v>0</v>
      </c>
      <c r="M12" s="130">
        <v>0</v>
      </c>
      <c r="N12" s="130">
        <v>0</v>
      </c>
      <c r="O12" s="130">
        <v>0</v>
      </c>
      <c r="P12" s="130">
        <v>0</v>
      </c>
      <c r="Q12" s="130">
        <v>0</v>
      </c>
      <c r="R12" s="130">
        <v>0</v>
      </c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16.5" customHeight="1" x14ac:dyDescent="0.25">
      <c r="A13" s="247">
        <v>3</v>
      </c>
      <c r="B13" s="103"/>
      <c r="C13" s="117" t="str">
        <f>'12'!C13</f>
        <v>KARANGBANGUN</v>
      </c>
      <c r="D13" s="130">
        <v>0</v>
      </c>
      <c r="E13" s="130">
        <v>0</v>
      </c>
      <c r="F13" s="130">
        <v>0</v>
      </c>
      <c r="G13" s="130">
        <v>0</v>
      </c>
      <c r="H13" s="130">
        <v>0</v>
      </c>
      <c r="I13" s="130">
        <v>0</v>
      </c>
      <c r="J13" s="130">
        <v>0</v>
      </c>
      <c r="K13" s="130">
        <v>0</v>
      </c>
      <c r="L13" s="130">
        <v>0</v>
      </c>
      <c r="M13" s="130">
        <v>0</v>
      </c>
      <c r="N13" s="130">
        <v>0</v>
      </c>
      <c r="O13" s="130">
        <v>0</v>
      </c>
      <c r="P13" s="130">
        <v>0</v>
      </c>
      <c r="Q13" s="130">
        <v>0</v>
      </c>
      <c r="R13" s="130">
        <v>0</v>
      </c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16.5" customHeight="1" x14ac:dyDescent="0.25">
      <c r="A14" s="111">
        <v>4</v>
      </c>
      <c r="B14" s="103"/>
      <c r="C14" s="117" t="str">
        <f>'12'!C14</f>
        <v>PLOSO</v>
      </c>
      <c r="D14" s="130">
        <v>0</v>
      </c>
      <c r="E14" s="130">
        <v>0</v>
      </c>
      <c r="F14" s="130">
        <v>0</v>
      </c>
      <c r="G14" s="130">
        <v>0</v>
      </c>
      <c r="H14" s="130">
        <v>0</v>
      </c>
      <c r="I14" s="130">
        <v>0</v>
      </c>
      <c r="J14" s="130">
        <v>0</v>
      </c>
      <c r="K14" s="130">
        <v>0</v>
      </c>
      <c r="L14" s="130">
        <v>0</v>
      </c>
      <c r="M14" s="130">
        <v>0</v>
      </c>
      <c r="N14" s="130">
        <v>0</v>
      </c>
      <c r="O14" s="130">
        <v>0</v>
      </c>
      <c r="P14" s="130">
        <v>0</v>
      </c>
      <c r="Q14" s="130">
        <v>0</v>
      </c>
      <c r="R14" s="130">
        <v>0</v>
      </c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16.5" customHeight="1" x14ac:dyDescent="0.25">
      <c r="A15" s="111">
        <v>5</v>
      </c>
      <c r="B15" s="103"/>
      <c r="C15" s="117" t="str">
        <f>'12'!C15</f>
        <v>GIRIWONDO</v>
      </c>
      <c r="D15" s="130">
        <v>0</v>
      </c>
      <c r="E15" s="130">
        <v>0</v>
      </c>
      <c r="F15" s="130">
        <v>0</v>
      </c>
      <c r="G15" s="130">
        <v>0</v>
      </c>
      <c r="H15" s="130">
        <v>0</v>
      </c>
      <c r="I15" s="130">
        <v>0</v>
      </c>
      <c r="J15" s="130">
        <v>0</v>
      </c>
      <c r="K15" s="130">
        <v>0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16.5" customHeight="1" x14ac:dyDescent="0.25">
      <c r="A16" s="247">
        <v>6</v>
      </c>
      <c r="B16" s="103"/>
      <c r="C16" s="117" t="str">
        <f>'12'!C16</f>
        <v>KADIPIRO</v>
      </c>
      <c r="D16" s="130">
        <v>0</v>
      </c>
      <c r="E16" s="130">
        <v>0</v>
      </c>
      <c r="F16" s="130">
        <v>0</v>
      </c>
      <c r="G16" s="130">
        <v>0</v>
      </c>
      <c r="H16" s="130">
        <v>0</v>
      </c>
      <c r="I16" s="130">
        <v>0</v>
      </c>
      <c r="J16" s="130">
        <v>0</v>
      </c>
      <c r="K16" s="130">
        <v>0</v>
      </c>
      <c r="L16" s="130">
        <v>0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16.5" customHeight="1" x14ac:dyDescent="0.25">
      <c r="A17" s="111">
        <v>7</v>
      </c>
      <c r="B17" s="103"/>
      <c r="C17" s="117" t="str">
        <f>'12'!C17</f>
        <v>JUMANTORO</v>
      </c>
      <c r="D17" s="130">
        <v>0</v>
      </c>
      <c r="E17" s="130">
        <v>0</v>
      </c>
      <c r="F17" s="130">
        <v>0</v>
      </c>
      <c r="G17" s="130">
        <v>0</v>
      </c>
      <c r="H17" s="130">
        <v>0</v>
      </c>
      <c r="I17" s="130">
        <v>0</v>
      </c>
      <c r="J17" s="130">
        <v>0</v>
      </c>
      <c r="K17" s="130">
        <v>0</v>
      </c>
      <c r="L17" s="130">
        <v>0</v>
      </c>
      <c r="M17" s="130">
        <v>0</v>
      </c>
      <c r="N17" s="130">
        <v>0</v>
      </c>
      <c r="O17" s="130">
        <v>0</v>
      </c>
      <c r="P17" s="130">
        <v>0</v>
      </c>
      <c r="Q17" s="130">
        <v>0</v>
      </c>
      <c r="R17" s="130">
        <v>0</v>
      </c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16.5" customHeight="1" x14ac:dyDescent="0.25">
      <c r="A18" s="111">
        <v>8</v>
      </c>
      <c r="B18" s="103"/>
      <c r="C18" s="117" t="str">
        <f>'12'!C18</f>
        <v>KEDAWUNG</v>
      </c>
      <c r="D18" s="130">
        <v>0</v>
      </c>
      <c r="E18" s="130">
        <v>0</v>
      </c>
      <c r="F18" s="130">
        <v>0</v>
      </c>
      <c r="G18" s="130">
        <v>0</v>
      </c>
      <c r="H18" s="130">
        <v>0</v>
      </c>
      <c r="I18" s="130">
        <v>0</v>
      </c>
      <c r="J18" s="130">
        <v>0</v>
      </c>
      <c r="K18" s="130">
        <v>0</v>
      </c>
      <c r="L18" s="130">
        <v>0</v>
      </c>
      <c r="M18" s="130">
        <v>0</v>
      </c>
      <c r="N18" s="130">
        <v>0</v>
      </c>
      <c r="O18" s="130">
        <v>0</v>
      </c>
      <c r="P18" s="130">
        <v>0</v>
      </c>
      <c r="Q18" s="130">
        <v>0</v>
      </c>
      <c r="R18" s="130">
        <v>0</v>
      </c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16.5" customHeight="1" x14ac:dyDescent="0.25">
      <c r="A19" s="247">
        <v>9</v>
      </c>
      <c r="B19" s="103"/>
      <c r="C19" s="117" t="str">
        <f>'12'!C19</f>
        <v>BAKALAN</v>
      </c>
      <c r="D19" s="130">
        <v>0</v>
      </c>
      <c r="E19" s="130">
        <v>0</v>
      </c>
      <c r="F19" s="130">
        <v>0</v>
      </c>
      <c r="G19" s="130">
        <v>0</v>
      </c>
      <c r="H19" s="130">
        <v>0</v>
      </c>
      <c r="I19" s="130">
        <v>0</v>
      </c>
      <c r="J19" s="130">
        <v>0</v>
      </c>
      <c r="K19" s="130">
        <v>0</v>
      </c>
      <c r="L19" s="130">
        <v>0</v>
      </c>
      <c r="M19" s="130">
        <v>0</v>
      </c>
      <c r="N19" s="130">
        <v>0</v>
      </c>
      <c r="O19" s="130">
        <v>0</v>
      </c>
      <c r="P19" s="130">
        <v>0</v>
      </c>
      <c r="Q19" s="130">
        <v>0</v>
      </c>
      <c r="R19" s="130">
        <v>0</v>
      </c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16.5" customHeight="1" x14ac:dyDescent="0.25">
      <c r="A20" s="111">
        <v>10</v>
      </c>
      <c r="B20" s="103"/>
      <c r="C20" s="117" t="str">
        <f>'12'!C20</f>
        <v>JUMAPOLO</v>
      </c>
      <c r="D20" s="130">
        <v>0</v>
      </c>
      <c r="E20" s="130">
        <v>0</v>
      </c>
      <c r="F20" s="130">
        <v>0</v>
      </c>
      <c r="G20" s="130">
        <v>0</v>
      </c>
      <c r="H20" s="130">
        <v>0</v>
      </c>
      <c r="I20" s="130">
        <v>0</v>
      </c>
      <c r="J20" s="130">
        <v>0</v>
      </c>
      <c r="K20" s="130">
        <v>0</v>
      </c>
      <c r="L20" s="130">
        <v>0</v>
      </c>
      <c r="M20" s="130">
        <v>0</v>
      </c>
      <c r="N20" s="130">
        <v>0</v>
      </c>
      <c r="O20" s="130">
        <v>0</v>
      </c>
      <c r="P20" s="130">
        <v>0</v>
      </c>
      <c r="Q20" s="130">
        <v>0</v>
      </c>
      <c r="R20" s="130">
        <v>0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16.5" customHeight="1" x14ac:dyDescent="0.25">
      <c r="A21" s="111">
        <v>11</v>
      </c>
      <c r="B21" s="103"/>
      <c r="C21" s="117" t="str">
        <f>'12'!C21</f>
        <v>KWANGSAN</v>
      </c>
      <c r="D21" s="130">
        <v>0</v>
      </c>
      <c r="E21" s="130">
        <v>0</v>
      </c>
      <c r="F21" s="130">
        <v>0</v>
      </c>
      <c r="G21" s="130">
        <v>0</v>
      </c>
      <c r="H21" s="130">
        <v>0</v>
      </c>
      <c r="I21" s="130">
        <v>0</v>
      </c>
      <c r="J21" s="130">
        <v>0</v>
      </c>
      <c r="K21" s="130">
        <v>0</v>
      </c>
      <c r="L21" s="130">
        <v>0</v>
      </c>
      <c r="M21" s="130">
        <v>0</v>
      </c>
      <c r="N21" s="130">
        <v>0</v>
      </c>
      <c r="O21" s="130">
        <v>0</v>
      </c>
      <c r="P21" s="130">
        <v>0</v>
      </c>
      <c r="Q21" s="130">
        <v>0</v>
      </c>
      <c r="R21" s="130">
        <v>0</v>
      </c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16.5" customHeight="1" x14ac:dyDescent="0.25">
      <c r="A22" s="247">
        <v>12</v>
      </c>
      <c r="B22" s="103"/>
      <c r="C22" s="117" t="str">
        <f>'12'!C22</f>
        <v>JATIREJO</v>
      </c>
      <c r="D22" s="130">
        <v>0</v>
      </c>
      <c r="E22" s="130">
        <v>0</v>
      </c>
      <c r="F22" s="130">
        <v>0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0</v>
      </c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16.5" customHeight="1" x14ac:dyDescent="0.25">
      <c r="A23" s="116" t="s">
        <v>597</v>
      </c>
      <c r="B23" s="116"/>
      <c r="C23" s="169"/>
      <c r="D23" s="134">
        <f t="shared" ref="D23:R23" si="0">SUM(D11:D22)</f>
        <v>0</v>
      </c>
      <c r="E23" s="134">
        <f t="shared" si="0"/>
        <v>0</v>
      </c>
      <c r="F23" s="134">
        <f t="shared" si="0"/>
        <v>0</v>
      </c>
      <c r="G23" s="134">
        <f t="shared" si="0"/>
        <v>0</v>
      </c>
      <c r="H23" s="134">
        <f t="shared" si="0"/>
        <v>0</v>
      </c>
      <c r="I23" s="134">
        <f t="shared" si="0"/>
        <v>0</v>
      </c>
      <c r="J23" s="134">
        <f t="shared" si="0"/>
        <v>0</v>
      </c>
      <c r="K23" s="134">
        <f t="shared" si="0"/>
        <v>0</v>
      </c>
      <c r="L23" s="134">
        <f t="shared" si="0"/>
        <v>0</v>
      </c>
      <c r="M23" s="134">
        <f t="shared" si="0"/>
        <v>0</v>
      </c>
      <c r="N23" s="134">
        <f t="shared" si="0"/>
        <v>0</v>
      </c>
      <c r="O23" s="134">
        <f t="shared" si="0"/>
        <v>0</v>
      </c>
      <c r="P23" s="134">
        <f t="shared" si="0"/>
        <v>0</v>
      </c>
      <c r="Q23" s="134">
        <f t="shared" si="0"/>
        <v>0</v>
      </c>
      <c r="R23" s="134">
        <f t="shared" si="0"/>
        <v>0</v>
      </c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16.5" customHeight="1" x14ac:dyDescent="0.25">
      <c r="A24" s="103"/>
      <c r="B24" s="103"/>
      <c r="C24" s="167"/>
      <c r="D24" s="167"/>
      <c r="E24" s="167"/>
      <c r="F24" s="167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16.5" customHeight="1" x14ac:dyDescent="0.25">
      <c r="A25" s="650" t="s">
        <v>1377</v>
      </c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16.5" customHeight="1" x14ac:dyDescent="0.25">
      <c r="A26" s="121" t="s">
        <v>1229</v>
      </c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16.5" customHeight="1" x14ac:dyDescent="0.25">
      <c r="A27" s="550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16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16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16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16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16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16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16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</row>
    <row r="38" spans="1:28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</row>
    <row r="39" spans="1:28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</row>
    <row r="40" spans="1:28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</row>
    <row r="41" spans="1:28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</row>
    <row r="42" spans="1:28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</row>
    <row r="43" spans="1:28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</row>
    <row r="44" spans="1:28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</row>
    <row r="144" spans="1:28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</row>
    <row r="145" spans="1:28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</row>
    <row r="146" spans="1:28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</row>
    <row r="147" spans="1:28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</row>
    <row r="148" spans="1:28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</row>
    <row r="149" spans="1:28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</row>
    <row r="150" spans="1:28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</row>
    <row r="151" spans="1:28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</row>
    <row r="152" spans="1:28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</row>
    <row r="153" spans="1:28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</row>
    <row r="154" spans="1:28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</row>
    <row r="155" spans="1:28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</row>
    <row r="156" spans="1:28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</row>
    <row r="157" spans="1:28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</row>
    <row r="158" spans="1:28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</row>
    <row r="159" spans="1:28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</row>
    <row r="160" spans="1:28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</row>
    <row r="161" spans="1:28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</row>
    <row r="162" spans="1:28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</row>
    <row r="163" spans="1:28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  <row r="164" spans="1:28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</row>
    <row r="165" spans="1:28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</row>
    <row r="166" spans="1:28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</row>
    <row r="167" spans="1:28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</row>
    <row r="168" spans="1:28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</row>
    <row r="169" spans="1:28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</row>
    <row r="170" spans="1:28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</row>
    <row r="171" spans="1:28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</row>
    <row r="172" spans="1:28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</row>
    <row r="173" spans="1:28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</row>
    <row r="174" spans="1:28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</row>
    <row r="175" spans="1:28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</row>
    <row r="176" spans="1:28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</row>
    <row r="177" spans="1:28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</row>
    <row r="178" spans="1:28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</row>
    <row r="179" spans="1:28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</row>
    <row r="180" spans="1:28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</row>
    <row r="181" spans="1:28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</row>
    <row r="182" spans="1:28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</row>
    <row r="183" spans="1:28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</row>
    <row r="184" spans="1:28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</row>
    <row r="185" spans="1:28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</row>
    <row r="186" spans="1:28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</row>
    <row r="187" spans="1:28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</row>
    <row r="188" spans="1:28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</row>
    <row r="189" spans="1:28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</row>
    <row r="190" spans="1:28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</row>
    <row r="191" spans="1:28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</row>
    <row r="192" spans="1:28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</row>
    <row r="193" spans="1:28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</row>
    <row r="194" spans="1:28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</row>
    <row r="195" spans="1:28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</row>
    <row r="196" spans="1:28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</row>
    <row r="197" spans="1:28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</row>
    <row r="198" spans="1:28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</row>
    <row r="199" spans="1:28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</row>
    <row r="200" spans="1:28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</row>
    <row r="201" spans="1:28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</row>
    <row r="202" spans="1:28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</row>
    <row r="203" spans="1:28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</row>
    <row r="204" spans="1:28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</row>
    <row r="205" spans="1:28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</row>
    <row r="206" spans="1:28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</row>
    <row r="207" spans="1:28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</row>
    <row r="208" spans="1:28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</row>
    <row r="209" spans="1:28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</row>
    <row r="210" spans="1:28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</row>
    <row r="211" spans="1:28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</row>
    <row r="212" spans="1:28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</row>
    <row r="213" spans="1:28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</row>
    <row r="214" spans="1:28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</row>
    <row r="215" spans="1:28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</row>
    <row r="216" spans="1:28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</row>
    <row r="217" spans="1:28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</row>
    <row r="218" spans="1:28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</row>
    <row r="219" spans="1:28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</row>
    <row r="220" spans="1:28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</row>
    <row r="221" spans="1:28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</row>
    <row r="222" spans="1:28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</row>
    <row r="223" spans="1:28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</row>
    <row r="224" spans="1:28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</row>
    <row r="225" spans="1:18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</row>
    <row r="226" spans="1:18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</row>
    <row r="227" spans="1:18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</row>
    <row r="228" spans="1:18" ht="15.75" customHeight="1" x14ac:dyDescent="0.25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</row>
    <row r="229" spans="1:18" ht="15.75" customHeight="1" x14ac:dyDescent="0.25"/>
    <row r="230" spans="1:18" ht="15.75" customHeight="1" x14ac:dyDescent="0.25"/>
    <row r="231" spans="1:18" ht="15.75" customHeight="1" x14ac:dyDescent="0.25"/>
    <row r="232" spans="1:18" ht="15.75" customHeight="1" x14ac:dyDescent="0.25"/>
    <row r="233" spans="1:18" ht="15.75" customHeight="1" x14ac:dyDescent="0.25"/>
    <row r="234" spans="1:18" ht="15.75" customHeight="1" x14ac:dyDescent="0.25"/>
    <row r="235" spans="1:18" ht="15.75" customHeight="1" x14ac:dyDescent="0.25"/>
    <row r="236" spans="1:18" ht="15.75" customHeight="1" x14ac:dyDescent="0.25"/>
    <row r="237" spans="1:18" ht="15.75" customHeight="1" x14ac:dyDescent="0.25"/>
    <row r="238" spans="1:18" ht="15.75" customHeight="1" x14ac:dyDescent="0.25"/>
    <row r="239" spans="1:18" ht="15.75" customHeight="1" x14ac:dyDescent="0.25"/>
    <row r="240" spans="1:18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0">
    <mergeCell ref="A3:R3"/>
    <mergeCell ref="A7:A9"/>
    <mergeCell ref="B7:B9"/>
    <mergeCell ref="C7:C9"/>
    <mergeCell ref="D7:R7"/>
    <mergeCell ref="D8:F8"/>
    <mergeCell ref="G8:I8"/>
    <mergeCell ref="J8:L8"/>
    <mergeCell ref="M8:O8"/>
    <mergeCell ref="P8:R8"/>
  </mergeCells>
  <pageMargins left="0.7" right="0.7" top="0.75" bottom="0.75" header="0.51180555555555496" footer="0.51180555555555496"/>
  <pageSetup paperSize="9" firstPageNumber="0" orientation="landscape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N12" sqref="N12"/>
    </sheetView>
  </sheetViews>
  <sheetFormatPr defaultColWidth="14.42578125" defaultRowHeight="15" x14ac:dyDescent="0.25"/>
  <cols>
    <col min="1" max="1" width="5.7109375" customWidth="1"/>
    <col min="2" max="2" width="16.140625" bestFit="1" customWidth="1"/>
    <col min="3" max="3" width="17.28515625" customWidth="1"/>
    <col min="4" max="4" width="13.140625" customWidth="1"/>
    <col min="5" max="5" width="13" customWidth="1"/>
    <col min="6" max="6" width="15.7109375" customWidth="1"/>
    <col min="7" max="7" width="12.140625" customWidth="1"/>
    <col min="8" max="8" width="9.85546875" customWidth="1"/>
    <col min="9" max="9" width="15.7109375" customWidth="1"/>
    <col min="10" max="10" width="10" customWidth="1"/>
    <col min="11" max="11" width="15.7109375" customWidth="1"/>
    <col min="12" max="12" width="10.140625" customWidth="1"/>
    <col min="13" max="13" width="9.28515625" customWidth="1"/>
    <col min="14" max="26" width="14.28515625" customWidth="1"/>
  </cols>
  <sheetData>
    <row r="1" spans="1:26" ht="15.75" x14ac:dyDescent="0.25">
      <c r="A1" s="101" t="s">
        <v>1230</v>
      </c>
      <c r="B1" s="167"/>
      <c r="C1" s="171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1231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22"/>
      <c r="C4" s="102"/>
      <c r="D4" s="102"/>
      <c r="E4" s="102"/>
      <c r="F4" s="122" t="str">
        <f>'1'!$E$5</f>
        <v>KABUPATEN/KOTA</v>
      </c>
      <c r="G4" s="101" t="str">
        <f>'1'!$F$5</f>
        <v>KARANGANYAR</v>
      </c>
      <c r="H4" s="102"/>
      <c r="I4" s="102"/>
      <c r="J4" s="105"/>
      <c r="K4" s="105"/>
      <c r="L4" s="105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22"/>
      <c r="C5" s="122"/>
      <c r="D5" s="102"/>
      <c r="E5" s="102"/>
      <c r="F5" s="122" t="str">
        <f>'1'!$E$6</f>
        <v>TAHUN</v>
      </c>
      <c r="G5" s="101">
        <f>'1'!$F$6</f>
        <v>2024</v>
      </c>
      <c r="H5" s="102"/>
      <c r="I5" s="102"/>
      <c r="J5" s="105"/>
      <c r="K5" s="105"/>
      <c r="L5" s="105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22.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1232</v>
      </c>
      <c r="E7" s="707"/>
      <c r="F7" s="707"/>
      <c r="G7" s="706" t="s">
        <v>987</v>
      </c>
      <c r="H7" s="706"/>
      <c r="I7" s="706"/>
      <c r="J7" s="706"/>
      <c r="K7" s="706"/>
      <c r="L7" s="706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40.5" customHeight="1" x14ac:dyDescent="0.25">
      <c r="A8" s="706"/>
      <c r="B8" s="706"/>
      <c r="C8" s="706"/>
      <c r="D8" s="707"/>
      <c r="E8" s="707"/>
      <c r="F8" s="707"/>
      <c r="G8" s="706" t="s">
        <v>697</v>
      </c>
      <c r="H8" s="706"/>
      <c r="I8" s="706" t="s">
        <v>698</v>
      </c>
      <c r="J8" s="706"/>
      <c r="K8" s="707" t="s">
        <v>699</v>
      </c>
      <c r="L8" s="707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ht="53.25" customHeight="1" x14ac:dyDescent="0.25">
      <c r="A9" s="706"/>
      <c r="B9" s="706"/>
      <c r="C9" s="706"/>
      <c r="D9" s="659" t="s">
        <v>697</v>
      </c>
      <c r="E9" s="659" t="s">
        <v>698</v>
      </c>
      <c r="F9" s="659" t="s">
        <v>699</v>
      </c>
      <c r="G9" s="658" t="s">
        <v>326</v>
      </c>
      <c r="H9" s="658" t="s">
        <v>29</v>
      </c>
      <c r="I9" s="658" t="s">
        <v>326</v>
      </c>
      <c r="J9" s="658" t="s">
        <v>29</v>
      </c>
      <c r="K9" s="658" t="s">
        <v>326</v>
      </c>
      <c r="L9" s="658" t="s">
        <v>29</v>
      </c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x14ac:dyDescent="0.25">
      <c r="A10" s="109">
        <v>1</v>
      </c>
      <c r="B10" s="109">
        <v>2</v>
      </c>
      <c r="C10" s="109">
        <v>3</v>
      </c>
      <c r="D10" s="109">
        <v>4</v>
      </c>
      <c r="E10" s="109">
        <v>5</v>
      </c>
      <c r="F10" s="109">
        <v>6</v>
      </c>
      <c r="G10" s="109">
        <v>7</v>
      </c>
      <c r="H10" s="109">
        <v>8</v>
      </c>
      <c r="I10" s="109">
        <v>9</v>
      </c>
      <c r="J10" s="109">
        <v>10</v>
      </c>
      <c r="K10" s="109">
        <v>11</v>
      </c>
      <c r="L10" s="109">
        <v>12</v>
      </c>
      <c r="M10" s="222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</row>
    <row r="11" spans="1:26" ht="19.5" customHeight="1" x14ac:dyDescent="0.25">
      <c r="A11" s="111">
        <v>1</v>
      </c>
      <c r="B11" s="362" t="str">
        <f>'9'!B9</f>
        <v>JUMAPOLO</v>
      </c>
      <c r="C11" s="150" t="str">
        <f>'29'!C11</f>
        <v>PASEBAN</v>
      </c>
      <c r="D11" s="438">
        <v>434</v>
      </c>
      <c r="E11" s="438">
        <v>478</v>
      </c>
      <c r="F11" s="438">
        <f t="shared" ref="F11:F22" si="0">D11+E11</f>
        <v>912</v>
      </c>
      <c r="G11" s="438">
        <v>434</v>
      </c>
      <c r="H11" s="437">
        <f t="shared" ref="H11:H22" si="1">G11/F11*100</f>
        <v>47.587719298245609</v>
      </c>
      <c r="I11" s="438">
        <v>478</v>
      </c>
      <c r="J11" s="437">
        <f t="shared" ref="J11:J22" si="2">I11/F11*100</f>
        <v>52.412280701754391</v>
      </c>
      <c r="K11" s="438">
        <f t="shared" ref="K11:K22" si="3">SUM(G11,I11)</f>
        <v>912</v>
      </c>
      <c r="L11" s="356">
        <f t="shared" ref="L11:L23" si="4">K11/F11*100</f>
        <v>100</v>
      </c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2</v>
      </c>
      <c r="B12" s="362"/>
      <c r="C12" s="150" t="str">
        <f>'29'!C12</f>
        <v>LEMAHBANG</v>
      </c>
      <c r="D12" s="438">
        <v>518</v>
      </c>
      <c r="E12" s="438">
        <v>553</v>
      </c>
      <c r="F12" s="438">
        <f t="shared" si="0"/>
        <v>1071</v>
      </c>
      <c r="G12" s="438">
        <v>518</v>
      </c>
      <c r="H12" s="437">
        <f t="shared" si="1"/>
        <v>48.366013071895424</v>
      </c>
      <c r="I12" s="438">
        <v>553</v>
      </c>
      <c r="J12" s="437">
        <f t="shared" si="2"/>
        <v>51.633986928104584</v>
      </c>
      <c r="K12" s="438">
        <f t="shared" si="3"/>
        <v>1071</v>
      </c>
      <c r="L12" s="356">
        <f t="shared" si="4"/>
        <v>100</v>
      </c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3</v>
      </c>
      <c r="B13" s="362"/>
      <c r="C13" s="150" t="str">
        <f>'29'!C13</f>
        <v>KARANGBANGUN</v>
      </c>
      <c r="D13" s="438">
        <v>607</v>
      </c>
      <c r="E13" s="438">
        <v>664</v>
      </c>
      <c r="F13" s="438">
        <f t="shared" si="0"/>
        <v>1271</v>
      </c>
      <c r="G13" s="438">
        <v>607</v>
      </c>
      <c r="H13" s="437">
        <f t="shared" si="1"/>
        <v>47.757671125098348</v>
      </c>
      <c r="I13" s="438">
        <v>664</v>
      </c>
      <c r="J13" s="437">
        <f t="shared" si="2"/>
        <v>52.242328874901659</v>
      </c>
      <c r="K13" s="438">
        <f t="shared" si="3"/>
        <v>1271</v>
      </c>
      <c r="L13" s="356">
        <f t="shared" si="4"/>
        <v>100</v>
      </c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4</v>
      </c>
      <c r="B14" s="362"/>
      <c r="C14" s="150" t="str">
        <f>'29'!C14</f>
        <v>PLOSO</v>
      </c>
      <c r="D14" s="438">
        <v>705</v>
      </c>
      <c r="E14" s="438">
        <v>786</v>
      </c>
      <c r="F14" s="438">
        <f t="shared" si="0"/>
        <v>1491</v>
      </c>
      <c r="G14" s="438">
        <v>705</v>
      </c>
      <c r="H14" s="437">
        <f t="shared" si="1"/>
        <v>47.283702213279675</v>
      </c>
      <c r="I14" s="438">
        <v>786</v>
      </c>
      <c r="J14" s="437">
        <f t="shared" si="2"/>
        <v>52.716297786720325</v>
      </c>
      <c r="K14" s="438">
        <f t="shared" si="3"/>
        <v>1491</v>
      </c>
      <c r="L14" s="356">
        <f t="shared" si="4"/>
        <v>100</v>
      </c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5</v>
      </c>
      <c r="B15" s="362"/>
      <c r="C15" s="150" t="str">
        <f>'29'!C15</f>
        <v>GIRIWONDO</v>
      </c>
      <c r="D15" s="438">
        <v>464</v>
      </c>
      <c r="E15" s="438">
        <v>522</v>
      </c>
      <c r="F15" s="438">
        <f t="shared" si="0"/>
        <v>986</v>
      </c>
      <c r="G15" s="438">
        <v>464</v>
      </c>
      <c r="H15" s="437">
        <f t="shared" si="1"/>
        <v>47.058823529411761</v>
      </c>
      <c r="I15" s="438">
        <v>522</v>
      </c>
      <c r="J15" s="437">
        <f t="shared" si="2"/>
        <v>52.941176470588239</v>
      </c>
      <c r="K15" s="438">
        <f t="shared" si="3"/>
        <v>986</v>
      </c>
      <c r="L15" s="356">
        <f t="shared" si="4"/>
        <v>100</v>
      </c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6</v>
      </c>
      <c r="B16" s="362"/>
      <c r="C16" s="150" t="str">
        <f>'29'!C16</f>
        <v>KADIPIRO</v>
      </c>
      <c r="D16" s="438">
        <v>427</v>
      </c>
      <c r="E16" s="438">
        <v>549</v>
      </c>
      <c r="F16" s="438">
        <f t="shared" si="0"/>
        <v>976</v>
      </c>
      <c r="G16" s="438">
        <v>427</v>
      </c>
      <c r="H16" s="437">
        <f t="shared" si="1"/>
        <v>43.75</v>
      </c>
      <c r="I16" s="438">
        <v>549</v>
      </c>
      <c r="J16" s="437">
        <f t="shared" si="2"/>
        <v>56.25</v>
      </c>
      <c r="K16" s="438">
        <f t="shared" si="3"/>
        <v>976</v>
      </c>
      <c r="L16" s="356">
        <f t="shared" si="4"/>
        <v>100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7</v>
      </c>
      <c r="B17" s="362"/>
      <c r="C17" s="150" t="str">
        <f>'29'!C17</f>
        <v>JUMANTORO</v>
      </c>
      <c r="D17" s="438">
        <v>483</v>
      </c>
      <c r="E17" s="438">
        <v>553</v>
      </c>
      <c r="F17" s="438">
        <f t="shared" si="0"/>
        <v>1036</v>
      </c>
      <c r="G17" s="438">
        <v>483</v>
      </c>
      <c r="H17" s="437">
        <f t="shared" si="1"/>
        <v>46.621621621621621</v>
      </c>
      <c r="I17" s="438">
        <v>553</v>
      </c>
      <c r="J17" s="437">
        <f t="shared" si="2"/>
        <v>53.378378378378379</v>
      </c>
      <c r="K17" s="438">
        <f t="shared" si="3"/>
        <v>1036</v>
      </c>
      <c r="L17" s="356">
        <f t="shared" si="4"/>
        <v>100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8</v>
      </c>
      <c r="B18" s="362"/>
      <c r="C18" s="150" t="str">
        <f>'29'!C18</f>
        <v>KEDAWUNG</v>
      </c>
      <c r="D18" s="438">
        <v>570</v>
      </c>
      <c r="E18" s="438">
        <v>606</v>
      </c>
      <c r="F18" s="438">
        <f t="shared" si="0"/>
        <v>1176</v>
      </c>
      <c r="G18" s="438">
        <v>570</v>
      </c>
      <c r="H18" s="437">
        <f t="shared" si="1"/>
        <v>48.469387755102041</v>
      </c>
      <c r="I18" s="438">
        <v>606</v>
      </c>
      <c r="J18" s="437">
        <f t="shared" si="2"/>
        <v>51.530612244897952</v>
      </c>
      <c r="K18" s="438">
        <f t="shared" si="3"/>
        <v>1176</v>
      </c>
      <c r="L18" s="356">
        <f t="shared" si="4"/>
        <v>100</v>
      </c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9</v>
      </c>
      <c r="B19" s="362"/>
      <c r="C19" s="150" t="str">
        <f>'29'!C19</f>
        <v>BAKALAN</v>
      </c>
      <c r="D19" s="438">
        <v>615</v>
      </c>
      <c r="E19" s="438">
        <v>670</v>
      </c>
      <c r="F19" s="438">
        <f t="shared" si="0"/>
        <v>1285</v>
      </c>
      <c r="G19" s="438">
        <v>615</v>
      </c>
      <c r="H19" s="437">
        <f t="shared" si="1"/>
        <v>47.859922178988327</v>
      </c>
      <c r="I19" s="438">
        <v>670</v>
      </c>
      <c r="J19" s="437">
        <f t="shared" si="2"/>
        <v>52.14007782101168</v>
      </c>
      <c r="K19" s="438">
        <f t="shared" si="3"/>
        <v>1285</v>
      </c>
      <c r="L19" s="356">
        <f t="shared" si="4"/>
        <v>100</v>
      </c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10</v>
      </c>
      <c r="B20" s="362"/>
      <c r="C20" s="150" t="str">
        <f>'29'!C20</f>
        <v>JUMAPOLO</v>
      </c>
      <c r="D20" s="438">
        <v>478</v>
      </c>
      <c r="E20" s="438">
        <v>534</v>
      </c>
      <c r="F20" s="438">
        <f t="shared" si="0"/>
        <v>1012</v>
      </c>
      <c r="G20" s="438">
        <v>478</v>
      </c>
      <c r="H20" s="437">
        <f t="shared" si="1"/>
        <v>47.233201581027664</v>
      </c>
      <c r="I20" s="438">
        <v>534</v>
      </c>
      <c r="J20" s="437">
        <f t="shared" si="2"/>
        <v>52.766798418972328</v>
      </c>
      <c r="K20" s="438">
        <f t="shared" si="3"/>
        <v>1012</v>
      </c>
      <c r="L20" s="356">
        <f t="shared" si="4"/>
        <v>100</v>
      </c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11</v>
      </c>
      <c r="B21" s="362"/>
      <c r="C21" s="150" t="str">
        <f>'29'!C21</f>
        <v>KWANGSAN</v>
      </c>
      <c r="D21" s="438">
        <v>876</v>
      </c>
      <c r="E21" s="438">
        <v>1140</v>
      </c>
      <c r="F21" s="438">
        <f t="shared" si="0"/>
        <v>2016</v>
      </c>
      <c r="G21" s="438">
        <v>876</v>
      </c>
      <c r="H21" s="437">
        <f t="shared" si="1"/>
        <v>43.452380952380956</v>
      </c>
      <c r="I21" s="438">
        <v>1140</v>
      </c>
      <c r="J21" s="437">
        <f t="shared" si="2"/>
        <v>56.547619047619044</v>
      </c>
      <c r="K21" s="438">
        <f t="shared" si="3"/>
        <v>2016</v>
      </c>
      <c r="L21" s="356">
        <f t="shared" si="4"/>
        <v>100</v>
      </c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111">
        <v>12</v>
      </c>
      <c r="B22" s="362"/>
      <c r="C22" s="150" t="str">
        <f>'29'!C22</f>
        <v>JATIREJO</v>
      </c>
      <c r="D22" s="438">
        <v>476</v>
      </c>
      <c r="E22" s="438">
        <v>562</v>
      </c>
      <c r="F22" s="438">
        <f t="shared" si="0"/>
        <v>1038</v>
      </c>
      <c r="G22" s="438">
        <v>476</v>
      </c>
      <c r="H22" s="437">
        <f t="shared" si="1"/>
        <v>45.857418111753375</v>
      </c>
      <c r="I22" s="438">
        <v>562</v>
      </c>
      <c r="J22" s="437">
        <f t="shared" si="2"/>
        <v>54.142581888246632</v>
      </c>
      <c r="K22" s="438">
        <f t="shared" si="3"/>
        <v>1038</v>
      </c>
      <c r="L22" s="356">
        <f t="shared" si="4"/>
        <v>100</v>
      </c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16" t="s">
        <v>597</v>
      </c>
      <c r="B23" s="116"/>
      <c r="C23" s="169"/>
      <c r="D23" s="134">
        <f>SUM(D11:D22)</f>
        <v>6653</v>
      </c>
      <c r="E23" s="134">
        <f>SUM(E11:E22)</f>
        <v>7617</v>
      </c>
      <c r="F23" s="134">
        <f>SUM(D23:E23)</f>
        <v>14270</v>
      </c>
      <c r="G23" s="134">
        <f>SUM(G11:G22)</f>
        <v>6653</v>
      </c>
      <c r="H23" s="119">
        <f>G23/D23*100</f>
        <v>100</v>
      </c>
      <c r="I23" s="134">
        <f>SUM(I11:I22)</f>
        <v>7617</v>
      </c>
      <c r="J23" s="120">
        <f>I23/E23*100</f>
        <v>100</v>
      </c>
      <c r="K23" s="134">
        <f>SUM(K11:K22)</f>
        <v>14270</v>
      </c>
      <c r="L23" s="119">
        <f t="shared" si="4"/>
        <v>100</v>
      </c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103"/>
      <c r="B24" s="103"/>
      <c r="C24" s="167"/>
      <c r="D24" s="229"/>
      <c r="E24" s="229"/>
      <c r="F24" s="229"/>
      <c r="G24" s="229"/>
      <c r="H24" s="229"/>
      <c r="I24" s="229"/>
      <c r="J24" s="229"/>
      <c r="K24" s="229"/>
      <c r="L24" s="229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650" t="s">
        <v>1378</v>
      </c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9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9.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2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:26" ht="15.75" customHeight="1" x14ac:dyDescent="0.25"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9">
    <mergeCell ref="A3:L3"/>
    <mergeCell ref="A7:A9"/>
    <mergeCell ref="B7:B9"/>
    <mergeCell ref="C7:C9"/>
    <mergeCell ref="D7:F8"/>
    <mergeCell ref="G7:L7"/>
    <mergeCell ref="G8:H8"/>
    <mergeCell ref="I8:J8"/>
    <mergeCell ref="K8:L8"/>
  </mergeCells>
  <printOptions horizontalCentered="1"/>
  <pageMargins left="1.47986111111111" right="0.9" top="1.1499999999999999" bottom="0.9" header="0.51180555555555496" footer="0.51180555555555496"/>
  <pageSetup paperSize="9" firstPageNumber="0" orientation="landscape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998"/>
  <sheetViews>
    <sheetView zoomScaleNormal="100" workbookViewId="0">
      <selection activeCell="A25" sqref="A25"/>
    </sheetView>
  </sheetViews>
  <sheetFormatPr defaultColWidth="14.42578125" defaultRowHeight="15" x14ac:dyDescent="0.25"/>
  <cols>
    <col min="1" max="1" width="4.85546875" customWidth="1"/>
    <col min="2" max="2" width="14.7109375" customWidth="1"/>
    <col min="3" max="3" width="21" customWidth="1"/>
    <col min="4" max="4" width="22.7109375" customWidth="1"/>
    <col min="5" max="5" width="13.7109375" customWidth="1"/>
    <col min="6" max="6" width="9.140625" customWidth="1"/>
    <col min="7" max="7" width="7.42578125" customWidth="1"/>
    <col min="8" max="8" width="8" customWidth="1"/>
    <col min="9" max="9" width="8.42578125" customWidth="1"/>
    <col min="10" max="10" width="8" customWidth="1"/>
    <col min="11" max="11" width="7.42578125" customWidth="1"/>
    <col min="12" max="12" width="8" customWidth="1"/>
    <col min="13" max="13" width="7.28515625" customWidth="1"/>
    <col min="14" max="14" width="7.7109375" customWidth="1"/>
    <col min="15" max="15" width="7.28515625" customWidth="1"/>
    <col min="16" max="16" width="8" customWidth="1"/>
    <col min="17" max="17" width="8.28515625" customWidth="1"/>
    <col min="18" max="18" width="8" customWidth="1"/>
    <col min="19" max="20" width="7.7109375" customWidth="1"/>
    <col min="21" max="21" width="7.28515625" customWidth="1"/>
    <col min="22" max="22" width="9.140625" customWidth="1"/>
    <col min="23" max="23" width="8.7109375" customWidth="1"/>
    <col min="24" max="27" width="9.28515625" customWidth="1"/>
  </cols>
  <sheetData>
    <row r="1" spans="1:27" ht="15.75" x14ac:dyDescent="0.25">
      <c r="A1" s="101" t="s">
        <v>1233</v>
      </c>
      <c r="B1" s="167"/>
      <c r="C1" s="171"/>
      <c r="D1" s="171"/>
      <c r="E1" s="171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</row>
    <row r="2" spans="1:27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</row>
    <row r="3" spans="1:27" ht="15.75" x14ac:dyDescent="0.25">
      <c r="A3" s="705" t="s">
        <v>1234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705"/>
      <c r="T3" s="705"/>
      <c r="U3" s="705"/>
      <c r="V3" s="705"/>
      <c r="W3" s="705"/>
      <c r="X3" s="103"/>
      <c r="Y3" s="103"/>
      <c r="Z3" s="103"/>
      <c r="AA3" s="103"/>
    </row>
    <row r="4" spans="1:27" ht="15.75" x14ac:dyDescent="0.25">
      <c r="A4" s="705" t="s">
        <v>1235</v>
      </c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103"/>
      <c r="Y4" s="103"/>
      <c r="Z4" s="103"/>
      <c r="AA4" s="103"/>
    </row>
    <row r="5" spans="1:27" ht="15.75" x14ac:dyDescent="0.25">
      <c r="A5" s="102"/>
      <c r="B5" s="122"/>
      <c r="C5" s="102"/>
      <c r="D5" s="102"/>
      <c r="E5" s="102"/>
      <c r="F5" s="102"/>
      <c r="G5" s="102"/>
      <c r="H5" s="102"/>
      <c r="I5" s="102"/>
      <c r="J5" s="102"/>
      <c r="K5" s="122" t="str">
        <f>'1'!$E$5</f>
        <v>KABUPATEN/KOTA</v>
      </c>
      <c r="L5" s="101" t="str">
        <f>'1'!$F$5</f>
        <v>KARANGANYAR</v>
      </c>
      <c r="M5" s="102"/>
      <c r="N5" s="102"/>
      <c r="O5" s="102"/>
      <c r="P5" s="102"/>
      <c r="Q5" s="102"/>
      <c r="R5" s="105"/>
      <c r="S5" s="105"/>
      <c r="T5" s="105"/>
      <c r="U5" s="105"/>
      <c r="V5" s="105"/>
      <c r="W5" s="105"/>
      <c r="X5" s="103"/>
      <c r="Y5" s="103"/>
      <c r="Z5" s="103"/>
      <c r="AA5" s="103"/>
    </row>
    <row r="6" spans="1:27" ht="15.75" x14ac:dyDescent="0.25">
      <c r="A6" s="102"/>
      <c r="B6" s="122"/>
      <c r="C6" s="122"/>
      <c r="D6" s="122"/>
      <c r="E6" s="102"/>
      <c r="F6" s="102"/>
      <c r="G6" s="102"/>
      <c r="H6" s="102"/>
      <c r="I6" s="102"/>
      <c r="J6" s="102"/>
      <c r="K6" s="122" t="str">
        <f>'1'!$E$6</f>
        <v>TAHUN</v>
      </c>
      <c r="L6" s="101">
        <f>'1'!$F$6</f>
        <v>2024</v>
      </c>
      <c r="M6" s="102"/>
      <c r="N6" s="102"/>
      <c r="O6" s="102"/>
      <c r="P6" s="102"/>
      <c r="Q6" s="102"/>
      <c r="R6" s="105"/>
      <c r="S6" s="105"/>
      <c r="T6" s="105"/>
      <c r="U6" s="105"/>
      <c r="V6" s="105"/>
      <c r="W6" s="105"/>
      <c r="X6" s="103"/>
      <c r="Y6" s="103"/>
      <c r="Z6" s="103"/>
      <c r="AA6" s="103"/>
    </row>
    <row r="7" spans="1:27" x14ac:dyDescent="0.25">
      <c r="A7" s="123"/>
      <c r="B7" s="123"/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03"/>
      <c r="Y7" s="103"/>
      <c r="Z7" s="103"/>
      <c r="AA7" s="103"/>
    </row>
    <row r="8" spans="1:27" ht="78.75" customHeight="1" x14ac:dyDescent="0.25">
      <c r="A8" s="760" t="s">
        <v>4</v>
      </c>
      <c r="B8" s="760" t="s">
        <v>502</v>
      </c>
      <c r="C8" s="760" t="str">
        <f>'12'!C7</f>
        <v>DESA</v>
      </c>
      <c r="D8" s="768" t="s">
        <v>1236</v>
      </c>
      <c r="E8" s="797" t="s">
        <v>1237</v>
      </c>
      <c r="F8" s="798" t="s">
        <v>1238</v>
      </c>
      <c r="G8" s="798"/>
      <c r="H8" s="798" t="s">
        <v>1239</v>
      </c>
      <c r="I8" s="798"/>
      <c r="J8" s="799" t="s">
        <v>1240</v>
      </c>
      <c r="K8" s="799"/>
      <c r="L8" s="798" t="s">
        <v>1241</v>
      </c>
      <c r="M8" s="798"/>
      <c r="N8" s="799" t="s">
        <v>1242</v>
      </c>
      <c r="O8" s="799"/>
      <c r="P8" s="798" t="s">
        <v>1243</v>
      </c>
      <c r="Q8" s="798"/>
      <c r="R8" s="798" t="s">
        <v>1244</v>
      </c>
      <c r="S8" s="798"/>
      <c r="T8" s="798" t="s">
        <v>1245</v>
      </c>
      <c r="U8" s="798"/>
      <c r="V8" s="798" t="s">
        <v>1246</v>
      </c>
      <c r="W8" s="798"/>
      <c r="X8" s="103"/>
      <c r="Y8" s="103"/>
      <c r="Z8" s="103"/>
      <c r="AA8" s="103"/>
    </row>
    <row r="9" spans="1:27" ht="13.5" customHeight="1" x14ac:dyDescent="0.25">
      <c r="A9" s="760"/>
      <c r="B9" s="760"/>
      <c r="C9" s="760"/>
      <c r="D9" s="768"/>
      <c r="E9" s="797"/>
      <c r="F9" s="660" t="s">
        <v>326</v>
      </c>
      <c r="G9" s="660" t="s">
        <v>29</v>
      </c>
      <c r="H9" s="660" t="s">
        <v>326</v>
      </c>
      <c r="I9" s="660" t="s">
        <v>29</v>
      </c>
      <c r="J9" s="660" t="s">
        <v>326</v>
      </c>
      <c r="K9" s="660" t="s">
        <v>29</v>
      </c>
      <c r="L9" s="660" t="s">
        <v>326</v>
      </c>
      <c r="M9" s="660" t="s">
        <v>29</v>
      </c>
      <c r="N9" s="660" t="s">
        <v>326</v>
      </c>
      <c r="O9" s="660" t="s">
        <v>29</v>
      </c>
      <c r="P9" s="660" t="s">
        <v>326</v>
      </c>
      <c r="Q9" s="660" t="s">
        <v>29</v>
      </c>
      <c r="R9" s="660" t="s">
        <v>326</v>
      </c>
      <c r="S9" s="660" t="s">
        <v>29</v>
      </c>
      <c r="T9" s="660" t="s">
        <v>326</v>
      </c>
      <c r="U9" s="660" t="s">
        <v>29</v>
      </c>
      <c r="V9" s="660" t="s">
        <v>326</v>
      </c>
      <c r="W9" s="660" t="s">
        <v>29</v>
      </c>
      <c r="X9" s="103"/>
      <c r="Y9" s="103"/>
      <c r="Z9" s="103"/>
      <c r="AA9" s="103"/>
    </row>
    <row r="10" spans="1:27" x14ac:dyDescent="0.25">
      <c r="A10" s="221">
        <v>1</v>
      </c>
      <c r="B10" s="109">
        <v>2</v>
      </c>
      <c r="C10" s="109">
        <v>3</v>
      </c>
      <c r="D10" s="221">
        <v>4</v>
      </c>
      <c r="E10" s="221">
        <v>5</v>
      </c>
      <c r="F10" s="221">
        <v>6</v>
      </c>
      <c r="G10" s="221">
        <v>7</v>
      </c>
      <c r="H10" s="221">
        <v>8</v>
      </c>
      <c r="I10" s="221">
        <v>9</v>
      </c>
      <c r="J10" s="221">
        <v>10</v>
      </c>
      <c r="K10" s="221">
        <v>11</v>
      </c>
      <c r="L10" s="221">
        <v>12</v>
      </c>
      <c r="M10" s="221">
        <v>13</v>
      </c>
      <c r="N10" s="221">
        <v>14</v>
      </c>
      <c r="O10" s="221">
        <v>15</v>
      </c>
      <c r="P10" s="221">
        <v>16</v>
      </c>
      <c r="Q10" s="221">
        <v>17</v>
      </c>
      <c r="R10" s="221">
        <v>18</v>
      </c>
      <c r="S10" s="221">
        <v>19</v>
      </c>
      <c r="T10" s="221">
        <v>20</v>
      </c>
      <c r="U10" s="221">
        <v>21</v>
      </c>
      <c r="V10" s="221">
        <v>22</v>
      </c>
      <c r="W10" s="221">
        <v>23</v>
      </c>
      <c r="X10" s="222"/>
      <c r="Y10" s="222"/>
      <c r="Z10" s="222"/>
      <c r="AA10" s="222"/>
    </row>
    <row r="11" spans="1:27" ht="15.75" x14ac:dyDescent="0.25">
      <c r="A11" s="111">
        <v>1</v>
      </c>
      <c r="B11" s="362" t="str">
        <f>'9'!B9</f>
        <v>JUMAPOLO</v>
      </c>
      <c r="C11" s="150" t="str">
        <f>'29'!C11</f>
        <v>PASEBAN</v>
      </c>
      <c r="D11" s="151">
        <v>1</v>
      </c>
      <c r="E11" s="128">
        <v>88</v>
      </c>
      <c r="F11" s="436">
        <v>16</v>
      </c>
      <c r="G11" s="437">
        <f t="shared" ref="G11:G23" si="0">F11/E11*100</f>
        <v>18.181818181818183</v>
      </c>
      <c r="H11" s="436">
        <v>16</v>
      </c>
      <c r="I11" s="437">
        <f t="shared" ref="I11:I23" si="1">H11/E11*100</f>
        <v>18.181818181818183</v>
      </c>
      <c r="J11" s="436">
        <v>0</v>
      </c>
      <c r="K11" s="437">
        <f t="shared" ref="K11:K22" si="2">J11/F11*100</f>
        <v>0</v>
      </c>
      <c r="L11" s="436">
        <v>0</v>
      </c>
      <c r="M11" s="437">
        <f t="shared" ref="M11:M22" si="3">L11/$D11*100</f>
        <v>0</v>
      </c>
      <c r="N11" s="436">
        <v>0</v>
      </c>
      <c r="O11" s="437">
        <f t="shared" ref="O11:O22" si="4">N11/$H11*100</f>
        <v>0</v>
      </c>
      <c r="P11" s="436">
        <v>0</v>
      </c>
      <c r="Q11" s="437">
        <f t="shared" ref="Q11:Q22" si="5">P11/($H11-$L11+$J11)*100</f>
        <v>0</v>
      </c>
      <c r="R11" s="436">
        <v>0</v>
      </c>
      <c r="S11" s="437">
        <f t="shared" ref="S11:S23" si="6">R11/H11*100</f>
        <v>0</v>
      </c>
      <c r="T11" s="436">
        <v>0</v>
      </c>
      <c r="U11" s="437">
        <f t="shared" ref="U11:U22" si="7">T11/$F11*100</f>
        <v>0</v>
      </c>
      <c r="V11" s="436">
        <v>0</v>
      </c>
      <c r="W11" s="437">
        <v>0</v>
      </c>
      <c r="X11" s="103"/>
      <c r="Y11" s="103"/>
      <c r="Z11" s="103"/>
      <c r="AA11" s="103"/>
    </row>
    <row r="12" spans="1:27" ht="15.75" x14ac:dyDescent="0.25">
      <c r="A12" s="111">
        <v>2</v>
      </c>
      <c r="B12" s="362"/>
      <c r="C12" s="150" t="str">
        <f>'29'!C12</f>
        <v>LEMAHBANG</v>
      </c>
      <c r="D12" s="151">
        <v>1</v>
      </c>
      <c r="E12" s="128">
        <v>105</v>
      </c>
      <c r="F12" s="436">
        <v>10</v>
      </c>
      <c r="G12" s="437">
        <f t="shared" si="0"/>
        <v>9.5238095238095237</v>
      </c>
      <c r="H12" s="436">
        <v>10</v>
      </c>
      <c r="I12" s="437">
        <f t="shared" si="1"/>
        <v>9.5238095238095237</v>
      </c>
      <c r="J12" s="436">
        <v>2</v>
      </c>
      <c r="K12" s="437">
        <f t="shared" si="2"/>
        <v>20</v>
      </c>
      <c r="L12" s="436">
        <v>0</v>
      </c>
      <c r="M12" s="437">
        <f t="shared" si="3"/>
        <v>0</v>
      </c>
      <c r="N12" s="436">
        <v>0</v>
      </c>
      <c r="O12" s="437">
        <f t="shared" si="4"/>
        <v>0</v>
      </c>
      <c r="P12" s="436">
        <v>0</v>
      </c>
      <c r="Q12" s="437">
        <f t="shared" si="5"/>
        <v>0</v>
      </c>
      <c r="R12" s="436">
        <v>0</v>
      </c>
      <c r="S12" s="437">
        <f t="shared" si="6"/>
        <v>0</v>
      </c>
      <c r="T12" s="436">
        <v>1</v>
      </c>
      <c r="U12" s="437">
        <f t="shared" si="7"/>
        <v>10</v>
      </c>
      <c r="V12" s="436">
        <v>1</v>
      </c>
      <c r="W12" s="437">
        <f t="shared" ref="W12:W17" si="8">V12/($H12-$L12+$J12)*100</f>
        <v>8.3333333333333321</v>
      </c>
      <c r="X12" s="103"/>
      <c r="Y12" s="103"/>
      <c r="Z12" s="103"/>
      <c r="AA12" s="103"/>
    </row>
    <row r="13" spans="1:27" ht="15.75" x14ac:dyDescent="0.25">
      <c r="A13" s="111">
        <v>3</v>
      </c>
      <c r="B13" s="362"/>
      <c r="C13" s="150" t="str">
        <f>'29'!C13</f>
        <v>KARANGBANGUN</v>
      </c>
      <c r="D13" s="151">
        <v>1</v>
      </c>
      <c r="E13" s="128">
        <v>125</v>
      </c>
      <c r="F13" s="436">
        <v>11</v>
      </c>
      <c r="G13" s="437">
        <f t="shared" si="0"/>
        <v>8.7999999999999989</v>
      </c>
      <c r="H13" s="436">
        <v>11</v>
      </c>
      <c r="I13" s="437">
        <f t="shared" si="1"/>
        <v>8.7999999999999989</v>
      </c>
      <c r="J13" s="436">
        <v>0</v>
      </c>
      <c r="K13" s="437">
        <f t="shared" si="2"/>
        <v>0</v>
      </c>
      <c r="L13" s="436">
        <v>0</v>
      </c>
      <c r="M13" s="437">
        <f t="shared" si="3"/>
        <v>0</v>
      </c>
      <c r="N13" s="436">
        <v>0</v>
      </c>
      <c r="O13" s="437">
        <f t="shared" si="4"/>
        <v>0</v>
      </c>
      <c r="P13" s="436">
        <v>0</v>
      </c>
      <c r="Q13" s="437">
        <f t="shared" si="5"/>
        <v>0</v>
      </c>
      <c r="R13" s="436">
        <v>0</v>
      </c>
      <c r="S13" s="437">
        <f t="shared" si="6"/>
        <v>0</v>
      </c>
      <c r="T13" s="436">
        <v>1</v>
      </c>
      <c r="U13" s="437">
        <f t="shared" si="7"/>
        <v>9.0909090909090917</v>
      </c>
      <c r="V13" s="436">
        <v>1</v>
      </c>
      <c r="W13" s="437">
        <f t="shared" si="8"/>
        <v>9.0909090909090917</v>
      </c>
      <c r="X13" s="103"/>
      <c r="Y13" s="103"/>
      <c r="Z13" s="103"/>
      <c r="AA13" s="103"/>
    </row>
    <row r="14" spans="1:27" ht="15.75" x14ac:dyDescent="0.25">
      <c r="A14" s="111">
        <v>4</v>
      </c>
      <c r="B14" s="362"/>
      <c r="C14" s="150" t="str">
        <f>'29'!C14</f>
        <v>PLOSO</v>
      </c>
      <c r="D14" s="151">
        <v>1</v>
      </c>
      <c r="E14" s="128">
        <v>154</v>
      </c>
      <c r="F14" s="436">
        <v>21</v>
      </c>
      <c r="G14" s="437">
        <f t="shared" si="0"/>
        <v>13.636363636363635</v>
      </c>
      <c r="H14" s="436">
        <v>21</v>
      </c>
      <c r="I14" s="437">
        <f t="shared" si="1"/>
        <v>13.636363636363635</v>
      </c>
      <c r="J14" s="436">
        <v>2</v>
      </c>
      <c r="K14" s="437">
        <f t="shared" si="2"/>
        <v>9.5238095238095237</v>
      </c>
      <c r="L14" s="436">
        <v>0</v>
      </c>
      <c r="M14" s="437">
        <f t="shared" si="3"/>
        <v>0</v>
      </c>
      <c r="N14" s="436">
        <v>1</v>
      </c>
      <c r="O14" s="437">
        <f t="shared" si="4"/>
        <v>4.7619047619047619</v>
      </c>
      <c r="P14" s="436">
        <v>0</v>
      </c>
      <c r="Q14" s="437">
        <f t="shared" si="5"/>
        <v>0</v>
      </c>
      <c r="R14" s="436">
        <v>0</v>
      </c>
      <c r="S14" s="437">
        <f t="shared" si="6"/>
        <v>0</v>
      </c>
      <c r="T14" s="436">
        <v>0</v>
      </c>
      <c r="U14" s="437">
        <f t="shared" si="7"/>
        <v>0</v>
      </c>
      <c r="V14" s="436">
        <v>0</v>
      </c>
      <c r="W14" s="437">
        <f t="shared" si="8"/>
        <v>0</v>
      </c>
      <c r="X14" s="103"/>
      <c r="Y14" s="103"/>
      <c r="Z14" s="103"/>
      <c r="AA14" s="103"/>
    </row>
    <row r="15" spans="1:27" ht="15.75" x14ac:dyDescent="0.25">
      <c r="A15" s="111">
        <v>5</v>
      </c>
      <c r="B15" s="362"/>
      <c r="C15" s="150" t="str">
        <f>'29'!C15</f>
        <v>GIRIWONDO</v>
      </c>
      <c r="D15" s="151">
        <v>1</v>
      </c>
      <c r="E15" s="128">
        <v>84</v>
      </c>
      <c r="F15" s="436">
        <v>7</v>
      </c>
      <c r="G15" s="437">
        <f t="shared" si="0"/>
        <v>8.3333333333333321</v>
      </c>
      <c r="H15" s="436">
        <v>7</v>
      </c>
      <c r="I15" s="437">
        <f t="shared" si="1"/>
        <v>8.3333333333333321</v>
      </c>
      <c r="J15" s="436">
        <v>0</v>
      </c>
      <c r="K15" s="437">
        <f t="shared" si="2"/>
        <v>0</v>
      </c>
      <c r="L15" s="436">
        <v>0</v>
      </c>
      <c r="M15" s="437">
        <f t="shared" si="3"/>
        <v>0</v>
      </c>
      <c r="N15" s="436">
        <v>0</v>
      </c>
      <c r="O15" s="437">
        <f t="shared" si="4"/>
        <v>0</v>
      </c>
      <c r="P15" s="436">
        <v>0</v>
      </c>
      <c r="Q15" s="437">
        <f t="shared" si="5"/>
        <v>0</v>
      </c>
      <c r="R15" s="436">
        <v>0</v>
      </c>
      <c r="S15" s="437">
        <f t="shared" si="6"/>
        <v>0</v>
      </c>
      <c r="T15" s="436">
        <v>0</v>
      </c>
      <c r="U15" s="437">
        <f t="shared" si="7"/>
        <v>0</v>
      </c>
      <c r="V15" s="436">
        <v>0</v>
      </c>
      <c r="W15" s="437">
        <f t="shared" si="8"/>
        <v>0</v>
      </c>
      <c r="X15" s="103"/>
      <c r="Y15" s="103"/>
      <c r="Z15" s="103"/>
      <c r="AA15" s="103"/>
    </row>
    <row r="16" spans="1:27" ht="15.75" x14ac:dyDescent="0.25">
      <c r="A16" s="111">
        <v>6</v>
      </c>
      <c r="B16" s="362"/>
      <c r="C16" s="150" t="str">
        <f>'29'!C16</f>
        <v>KADIPIRO</v>
      </c>
      <c r="D16" s="151">
        <v>1</v>
      </c>
      <c r="E16" s="128">
        <v>90</v>
      </c>
      <c r="F16" s="436">
        <v>18</v>
      </c>
      <c r="G16" s="437">
        <f t="shared" si="0"/>
        <v>20</v>
      </c>
      <c r="H16" s="436">
        <v>18</v>
      </c>
      <c r="I16" s="437">
        <f t="shared" si="1"/>
        <v>20</v>
      </c>
      <c r="J16" s="436">
        <v>0</v>
      </c>
      <c r="K16" s="437">
        <f t="shared" si="2"/>
        <v>0</v>
      </c>
      <c r="L16" s="436">
        <v>0</v>
      </c>
      <c r="M16" s="437">
        <f t="shared" si="3"/>
        <v>0</v>
      </c>
      <c r="N16" s="436">
        <v>0</v>
      </c>
      <c r="O16" s="437">
        <f t="shared" si="4"/>
        <v>0</v>
      </c>
      <c r="P16" s="436">
        <v>0</v>
      </c>
      <c r="Q16" s="437">
        <f t="shared" si="5"/>
        <v>0</v>
      </c>
      <c r="R16" s="436">
        <v>0</v>
      </c>
      <c r="S16" s="437">
        <f t="shared" si="6"/>
        <v>0</v>
      </c>
      <c r="T16" s="436">
        <v>0</v>
      </c>
      <c r="U16" s="437">
        <f t="shared" si="7"/>
        <v>0</v>
      </c>
      <c r="V16" s="436">
        <v>0</v>
      </c>
      <c r="W16" s="437">
        <f t="shared" si="8"/>
        <v>0</v>
      </c>
      <c r="X16" s="103"/>
      <c r="Y16" s="103"/>
      <c r="Z16" s="103"/>
      <c r="AA16" s="103"/>
    </row>
    <row r="17" spans="1:27" ht="15.75" x14ac:dyDescent="0.25">
      <c r="A17" s="111">
        <v>7</v>
      </c>
      <c r="B17" s="362"/>
      <c r="C17" s="150" t="str">
        <f>'29'!C17</f>
        <v>JUMANTORO</v>
      </c>
      <c r="D17" s="151">
        <v>1</v>
      </c>
      <c r="E17" s="128">
        <v>97</v>
      </c>
      <c r="F17" s="436">
        <v>23</v>
      </c>
      <c r="G17" s="437">
        <f t="shared" si="0"/>
        <v>23.711340206185564</v>
      </c>
      <c r="H17" s="436">
        <v>23</v>
      </c>
      <c r="I17" s="437">
        <f t="shared" si="1"/>
        <v>23.711340206185564</v>
      </c>
      <c r="J17" s="436">
        <v>2</v>
      </c>
      <c r="K17" s="437">
        <f t="shared" si="2"/>
        <v>8.695652173913043</v>
      </c>
      <c r="L17" s="436">
        <v>0</v>
      </c>
      <c r="M17" s="437">
        <f t="shared" si="3"/>
        <v>0</v>
      </c>
      <c r="N17" s="436">
        <v>2</v>
      </c>
      <c r="O17" s="437">
        <f t="shared" si="4"/>
        <v>8.695652173913043</v>
      </c>
      <c r="P17" s="436">
        <v>0</v>
      </c>
      <c r="Q17" s="437">
        <f t="shared" si="5"/>
        <v>0</v>
      </c>
      <c r="R17" s="436">
        <v>0</v>
      </c>
      <c r="S17" s="437">
        <f t="shared" si="6"/>
        <v>0</v>
      </c>
      <c r="T17" s="436">
        <v>0</v>
      </c>
      <c r="U17" s="437">
        <f t="shared" si="7"/>
        <v>0</v>
      </c>
      <c r="V17" s="436">
        <v>0</v>
      </c>
      <c r="W17" s="437">
        <f t="shared" si="8"/>
        <v>0</v>
      </c>
      <c r="X17" s="103"/>
      <c r="Y17" s="103"/>
      <c r="Z17" s="103"/>
      <c r="AA17" s="103"/>
    </row>
    <row r="18" spans="1:27" ht="15.75" x14ac:dyDescent="0.25">
      <c r="A18" s="111">
        <v>8</v>
      </c>
      <c r="B18" s="362"/>
      <c r="C18" s="150" t="str">
        <f>'29'!C18</f>
        <v>KEDAWUNG</v>
      </c>
      <c r="D18" s="151">
        <v>1</v>
      </c>
      <c r="E18" s="128">
        <v>114</v>
      </c>
      <c r="F18" s="436">
        <v>14</v>
      </c>
      <c r="G18" s="437">
        <f t="shared" si="0"/>
        <v>12.280701754385964</v>
      </c>
      <c r="H18" s="436">
        <v>14</v>
      </c>
      <c r="I18" s="437">
        <f t="shared" si="1"/>
        <v>12.280701754385964</v>
      </c>
      <c r="J18" s="436">
        <v>5</v>
      </c>
      <c r="K18" s="437">
        <f t="shared" si="2"/>
        <v>35.714285714285715</v>
      </c>
      <c r="L18" s="436">
        <v>1</v>
      </c>
      <c r="M18" s="437">
        <f t="shared" si="3"/>
        <v>100</v>
      </c>
      <c r="N18" s="436">
        <v>1</v>
      </c>
      <c r="O18" s="437">
        <f t="shared" si="4"/>
        <v>7.1428571428571423</v>
      </c>
      <c r="P18" s="436">
        <v>3</v>
      </c>
      <c r="Q18" s="437">
        <f t="shared" si="5"/>
        <v>16.666666666666664</v>
      </c>
      <c r="R18" s="436">
        <v>0</v>
      </c>
      <c r="S18" s="437">
        <f t="shared" si="6"/>
        <v>0</v>
      </c>
      <c r="T18" s="436">
        <v>1</v>
      </c>
      <c r="U18" s="437">
        <f t="shared" si="7"/>
        <v>7.1428571428571423</v>
      </c>
      <c r="V18" s="436">
        <v>1</v>
      </c>
      <c r="W18" s="437">
        <f>V18/($P18+$R18)*100</f>
        <v>33.333333333333329</v>
      </c>
      <c r="X18" s="103"/>
      <c r="Y18" s="103"/>
      <c r="Z18" s="103"/>
      <c r="AA18" s="103"/>
    </row>
    <row r="19" spans="1:27" ht="15.75" x14ac:dyDescent="0.25">
      <c r="A19" s="111">
        <v>9</v>
      </c>
      <c r="B19" s="362"/>
      <c r="C19" s="150" t="str">
        <f>'29'!C19</f>
        <v>BAKALAN</v>
      </c>
      <c r="D19" s="151">
        <v>1</v>
      </c>
      <c r="E19" s="128">
        <v>134</v>
      </c>
      <c r="F19" s="436">
        <v>9</v>
      </c>
      <c r="G19" s="437">
        <f t="shared" si="0"/>
        <v>6.7164179104477615</v>
      </c>
      <c r="H19" s="436">
        <v>9</v>
      </c>
      <c r="I19" s="437">
        <f t="shared" si="1"/>
        <v>6.7164179104477615</v>
      </c>
      <c r="J19" s="436">
        <v>1</v>
      </c>
      <c r="K19" s="437">
        <f t="shared" si="2"/>
        <v>11.111111111111111</v>
      </c>
      <c r="L19" s="436">
        <v>0</v>
      </c>
      <c r="M19" s="437">
        <f t="shared" si="3"/>
        <v>0</v>
      </c>
      <c r="N19" s="436">
        <v>1</v>
      </c>
      <c r="O19" s="437">
        <f t="shared" si="4"/>
        <v>11.111111111111111</v>
      </c>
      <c r="P19" s="436">
        <v>0</v>
      </c>
      <c r="Q19" s="437">
        <f t="shared" si="5"/>
        <v>0</v>
      </c>
      <c r="R19" s="436">
        <v>0</v>
      </c>
      <c r="S19" s="437">
        <f t="shared" si="6"/>
        <v>0</v>
      </c>
      <c r="T19" s="436">
        <v>0</v>
      </c>
      <c r="U19" s="437">
        <f t="shared" si="7"/>
        <v>0</v>
      </c>
      <c r="V19" s="436">
        <v>0</v>
      </c>
      <c r="W19" s="437">
        <f>V19/($H19-$L19+$J19)*100</f>
        <v>0</v>
      </c>
      <c r="X19" s="103"/>
      <c r="Y19" s="103"/>
      <c r="Z19" s="103"/>
      <c r="AA19" s="103"/>
    </row>
    <row r="20" spans="1:27" ht="15.75" x14ac:dyDescent="0.25">
      <c r="A20" s="111">
        <v>10</v>
      </c>
      <c r="B20" s="362"/>
      <c r="C20" s="150" t="str">
        <f>'29'!C20</f>
        <v>JUMAPOLO</v>
      </c>
      <c r="D20" s="151">
        <v>1</v>
      </c>
      <c r="E20" s="128">
        <v>96</v>
      </c>
      <c r="F20" s="436">
        <v>17</v>
      </c>
      <c r="G20" s="437">
        <f t="shared" si="0"/>
        <v>17.708333333333336</v>
      </c>
      <c r="H20" s="436">
        <v>17</v>
      </c>
      <c r="I20" s="437">
        <f t="shared" si="1"/>
        <v>17.708333333333336</v>
      </c>
      <c r="J20" s="436">
        <v>2</v>
      </c>
      <c r="K20" s="437">
        <f t="shared" si="2"/>
        <v>11.76470588235294</v>
      </c>
      <c r="L20" s="436">
        <v>0</v>
      </c>
      <c r="M20" s="437">
        <f t="shared" si="3"/>
        <v>0</v>
      </c>
      <c r="N20" s="436">
        <v>0</v>
      </c>
      <c r="O20" s="437">
        <f t="shared" si="4"/>
        <v>0</v>
      </c>
      <c r="P20" s="436">
        <v>1</v>
      </c>
      <c r="Q20" s="437">
        <f t="shared" si="5"/>
        <v>5.2631578947368416</v>
      </c>
      <c r="R20" s="436">
        <v>0</v>
      </c>
      <c r="S20" s="437">
        <f t="shared" si="6"/>
        <v>0</v>
      </c>
      <c r="T20" s="436">
        <v>0</v>
      </c>
      <c r="U20" s="437">
        <f t="shared" si="7"/>
        <v>0</v>
      </c>
      <c r="V20" s="436">
        <v>0</v>
      </c>
      <c r="W20" s="437">
        <f>V20/($P20+$R20)*100</f>
        <v>0</v>
      </c>
      <c r="X20" s="103"/>
      <c r="Y20" s="103"/>
      <c r="Z20" s="103"/>
      <c r="AA20" s="103"/>
    </row>
    <row r="21" spans="1:27" ht="15.75" customHeight="1" x14ac:dyDescent="0.25">
      <c r="A21" s="111">
        <v>11</v>
      </c>
      <c r="B21" s="362"/>
      <c r="C21" s="150" t="str">
        <f>'29'!C21</f>
        <v>KWANGSAN</v>
      </c>
      <c r="D21" s="151">
        <v>1</v>
      </c>
      <c r="E21" s="128">
        <v>193</v>
      </c>
      <c r="F21" s="436">
        <v>32</v>
      </c>
      <c r="G21" s="437">
        <f t="shared" si="0"/>
        <v>16.580310880829018</v>
      </c>
      <c r="H21" s="436">
        <v>32</v>
      </c>
      <c r="I21" s="437">
        <f t="shared" si="1"/>
        <v>16.580310880829018</v>
      </c>
      <c r="J21" s="436">
        <v>1</v>
      </c>
      <c r="K21" s="437">
        <f t="shared" si="2"/>
        <v>3.125</v>
      </c>
      <c r="L21" s="436">
        <v>0</v>
      </c>
      <c r="M21" s="437">
        <f t="shared" si="3"/>
        <v>0</v>
      </c>
      <c r="N21" s="436">
        <v>0</v>
      </c>
      <c r="O21" s="437">
        <f t="shared" si="4"/>
        <v>0</v>
      </c>
      <c r="P21" s="436">
        <v>0</v>
      </c>
      <c r="Q21" s="437">
        <f t="shared" si="5"/>
        <v>0</v>
      </c>
      <c r="R21" s="436">
        <v>0</v>
      </c>
      <c r="S21" s="437">
        <f t="shared" si="6"/>
        <v>0</v>
      </c>
      <c r="T21" s="436">
        <v>0</v>
      </c>
      <c r="U21" s="437">
        <f t="shared" si="7"/>
        <v>0</v>
      </c>
      <c r="V21" s="436">
        <v>0</v>
      </c>
      <c r="W21" s="437">
        <f>V21/($H21-$L21+$J21)*100</f>
        <v>0</v>
      </c>
      <c r="X21" s="103"/>
      <c r="Y21" s="103"/>
      <c r="Z21" s="103"/>
      <c r="AA21" s="103"/>
    </row>
    <row r="22" spans="1:27" ht="15.75" customHeight="1" x14ac:dyDescent="0.25">
      <c r="A22" s="111">
        <v>12</v>
      </c>
      <c r="B22" s="362"/>
      <c r="C22" s="150" t="str">
        <f>'29'!C22</f>
        <v>JATIREJO</v>
      </c>
      <c r="D22" s="151">
        <v>1</v>
      </c>
      <c r="E22" s="128">
        <v>96</v>
      </c>
      <c r="F22" s="436">
        <v>13</v>
      </c>
      <c r="G22" s="437">
        <f t="shared" si="0"/>
        <v>13.541666666666666</v>
      </c>
      <c r="H22" s="436">
        <v>13</v>
      </c>
      <c r="I22" s="437">
        <f t="shared" si="1"/>
        <v>13.541666666666666</v>
      </c>
      <c r="J22" s="436">
        <v>1</v>
      </c>
      <c r="K22" s="437">
        <f t="shared" si="2"/>
        <v>7.6923076923076925</v>
      </c>
      <c r="L22" s="436">
        <v>0</v>
      </c>
      <c r="M22" s="437">
        <f t="shared" si="3"/>
        <v>0</v>
      </c>
      <c r="N22" s="436">
        <v>0</v>
      </c>
      <c r="O22" s="437">
        <f t="shared" si="4"/>
        <v>0</v>
      </c>
      <c r="P22" s="436">
        <v>0</v>
      </c>
      <c r="Q22" s="437">
        <f t="shared" si="5"/>
        <v>0</v>
      </c>
      <c r="R22" s="436">
        <v>0</v>
      </c>
      <c r="S22" s="437">
        <f t="shared" si="6"/>
        <v>0</v>
      </c>
      <c r="T22" s="436">
        <v>0</v>
      </c>
      <c r="U22" s="437">
        <f t="shared" si="7"/>
        <v>0</v>
      </c>
      <c r="V22" s="436">
        <v>0</v>
      </c>
      <c r="W22" s="437">
        <f>V22/($H22-$L22+$J22)*100</f>
        <v>0</v>
      </c>
      <c r="X22" s="103"/>
      <c r="Y22" s="103"/>
      <c r="Z22" s="103"/>
      <c r="AA22" s="103"/>
    </row>
    <row r="23" spans="1:27" ht="15.75" customHeight="1" x14ac:dyDescent="0.25">
      <c r="A23" s="116" t="s">
        <v>597</v>
      </c>
      <c r="B23" s="116"/>
      <c r="C23" s="169"/>
      <c r="D23" s="256">
        <v>12</v>
      </c>
      <c r="E23" s="256">
        <f>SUM(E11:E22)</f>
        <v>1376</v>
      </c>
      <c r="F23" s="256">
        <f>SUM(F11:F22)</f>
        <v>191</v>
      </c>
      <c r="G23" s="120">
        <f t="shared" si="0"/>
        <v>13.880813953488373</v>
      </c>
      <c r="H23" s="256">
        <f>SUM(H11:H22)</f>
        <v>191</v>
      </c>
      <c r="I23" s="120">
        <f t="shared" si="1"/>
        <v>13.880813953488373</v>
      </c>
      <c r="J23" s="256">
        <f>SUM(J11:J22)</f>
        <v>16</v>
      </c>
      <c r="K23" s="120">
        <f>J23/$F23*100</f>
        <v>8.3769633507853403</v>
      </c>
      <c r="L23" s="256">
        <f>SUM(L11:L22)</f>
        <v>1</v>
      </c>
      <c r="M23" s="120">
        <f>L23/$F23*100</f>
        <v>0.52356020942408377</v>
      </c>
      <c r="N23" s="256">
        <f>SUM(N11:N22)</f>
        <v>5</v>
      </c>
      <c r="O23" s="120">
        <f>L23/$F23*100</f>
        <v>0.52356020942408377</v>
      </c>
      <c r="P23" s="256">
        <f>SUM(P11:P22)</f>
        <v>4</v>
      </c>
      <c r="Q23" s="120">
        <v>0</v>
      </c>
      <c r="R23" s="256">
        <f>SUM(R11:R22)</f>
        <v>0</v>
      </c>
      <c r="S23" s="120">
        <f t="shared" si="6"/>
        <v>0</v>
      </c>
      <c r="T23" s="256">
        <f>SUM(T11:T22)</f>
        <v>3</v>
      </c>
      <c r="U23" s="120">
        <f>T23/$H23*100</f>
        <v>1.5706806282722512</v>
      </c>
      <c r="V23" s="256">
        <f>SUM(V11:V22)</f>
        <v>3</v>
      </c>
      <c r="W23" s="119">
        <f>V23/($R23+$T23)*100</f>
        <v>100</v>
      </c>
      <c r="X23" s="103"/>
      <c r="Y23" s="103"/>
      <c r="Z23" s="103"/>
      <c r="AA23" s="103"/>
    </row>
    <row r="24" spans="1:27" ht="15.75" customHeight="1" x14ac:dyDescent="0.25">
      <c r="A24" s="103"/>
      <c r="B24" s="103"/>
      <c r="C24" s="167"/>
      <c r="D24" s="167"/>
      <c r="E24" s="167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103"/>
      <c r="Y24" s="103"/>
      <c r="Z24" s="103"/>
      <c r="AA24" s="103"/>
    </row>
    <row r="25" spans="1:27" ht="15.75" customHeight="1" x14ac:dyDescent="0.25">
      <c r="A25" s="650" t="s">
        <v>1379</v>
      </c>
      <c r="B25" s="121"/>
      <c r="C25" s="121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</row>
    <row r="26" spans="1:27" ht="15.75" customHeight="1" x14ac:dyDescent="0.25">
      <c r="A26" s="121" t="s">
        <v>1247</v>
      </c>
      <c r="B26" s="121"/>
      <c r="C26" s="121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</row>
    <row r="27" spans="1:27" ht="15.75" customHeight="1" x14ac:dyDescent="0.25">
      <c r="A27" s="121"/>
      <c r="B27" s="121" t="s">
        <v>1248</v>
      </c>
      <c r="C27" s="121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</row>
    <row r="28" spans="1:27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</row>
    <row r="29" spans="1:27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</row>
    <row r="30" spans="1:27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</row>
    <row r="31" spans="1:27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</row>
    <row r="32" spans="1:27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</row>
    <row r="33" spans="1:27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</row>
    <row r="34" spans="1:27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</row>
    <row r="35" spans="1:27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</row>
    <row r="36" spans="1:27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</row>
    <row r="37" spans="1:27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</row>
    <row r="38" spans="1:27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</row>
    <row r="39" spans="1:27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</row>
    <row r="40" spans="1:27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</row>
    <row r="41" spans="1:27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</row>
    <row r="42" spans="1:27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</row>
    <row r="43" spans="1:27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</row>
    <row r="44" spans="1:27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</row>
    <row r="45" spans="1:27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</row>
    <row r="46" spans="1:27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</row>
    <row r="47" spans="1:27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</row>
    <row r="48" spans="1:27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</row>
    <row r="49" spans="1:27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</row>
    <row r="50" spans="1:27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</row>
    <row r="51" spans="1:27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</row>
    <row r="52" spans="1:27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</row>
    <row r="53" spans="1:27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</row>
    <row r="54" spans="1:27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</row>
    <row r="55" spans="1:27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</row>
    <row r="56" spans="1:27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</row>
    <row r="57" spans="1:27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</row>
    <row r="58" spans="1:27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</row>
    <row r="59" spans="1:27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</row>
    <row r="60" spans="1:27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</row>
    <row r="61" spans="1:27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</row>
    <row r="62" spans="1:27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</row>
    <row r="63" spans="1:27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</row>
    <row r="64" spans="1:27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</row>
    <row r="65" spans="1:27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</row>
    <row r="66" spans="1:27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</row>
    <row r="67" spans="1:27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</row>
    <row r="68" spans="1:27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</row>
    <row r="69" spans="1:27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</row>
    <row r="70" spans="1:27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</row>
    <row r="71" spans="1:27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</row>
    <row r="72" spans="1:27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</row>
    <row r="73" spans="1:27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</row>
    <row r="74" spans="1:27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</row>
    <row r="75" spans="1:27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</row>
    <row r="76" spans="1:27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</row>
    <row r="77" spans="1:27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</row>
    <row r="78" spans="1:27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</row>
    <row r="79" spans="1:27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</row>
    <row r="80" spans="1:27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</row>
    <row r="81" spans="1:27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</row>
    <row r="82" spans="1:27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</row>
    <row r="83" spans="1:27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</row>
    <row r="84" spans="1:27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</row>
    <row r="85" spans="1:27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</row>
    <row r="86" spans="1:27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</row>
    <row r="87" spans="1:27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</row>
    <row r="88" spans="1:27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</row>
    <row r="89" spans="1:27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</row>
    <row r="90" spans="1:27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</row>
    <row r="91" spans="1:27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</row>
    <row r="92" spans="1:27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</row>
    <row r="93" spans="1:27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</row>
    <row r="94" spans="1:27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</row>
    <row r="95" spans="1:27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</row>
    <row r="96" spans="1:27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</row>
    <row r="97" spans="1:27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</row>
    <row r="98" spans="1:27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</row>
    <row r="99" spans="1:27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</row>
    <row r="100" spans="1:27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</row>
    <row r="101" spans="1:27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</row>
    <row r="102" spans="1:27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</row>
    <row r="103" spans="1:27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</row>
    <row r="104" spans="1:27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</row>
    <row r="105" spans="1:27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</row>
    <row r="106" spans="1:27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</row>
    <row r="107" spans="1:27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</row>
    <row r="108" spans="1:27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</row>
    <row r="109" spans="1:27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</row>
    <row r="110" spans="1:27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</row>
    <row r="111" spans="1:27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</row>
    <row r="112" spans="1:27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</row>
    <row r="113" spans="1:27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</row>
    <row r="114" spans="1:27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</row>
    <row r="115" spans="1:27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</row>
    <row r="116" spans="1:27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</row>
    <row r="117" spans="1:27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</row>
    <row r="118" spans="1:27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</row>
    <row r="119" spans="1:27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</row>
    <row r="120" spans="1:27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</row>
    <row r="121" spans="1:27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</row>
    <row r="122" spans="1:27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</row>
    <row r="123" spans="1:27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</row>
    <row r="124" spans="1:27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</row>
    <row r="125" spans="1:27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</row>
    <row r="126" spans="1:27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</row>
    <row r="127" spans="1:27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</row>
    <row r="128" spans="1:27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</row>
    <row r="129" spans="1:27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</row>
    <row r="130" spans="1:27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</row>
    <row r="131" spans="1:27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</row>
    <row r="132" spans="1:27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</row>
    <row r="133" spans="1:27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</row>
    <row r="134" spans="1:27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</row>
    <row r="135" spans="1:27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</row>
    <row r="136" spans="1:27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</row>
    <row r="137" spans="1:27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</row>
    <row r="138" spans="1:27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</row>
    <row r="139" spans="1:27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</row>
    <row r="140" spans="1:27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</row>
    <row r="141" spans="1:27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</row>
    <row r="142" spans="1:27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</row>
    <row r="143" spans="1:27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</row>
    <row r="144" spans="1:27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</row>
    <row r="145" spans="1:27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</row>
    <row r="146" spans="1:27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</row>
    <row r="147" spans="1:27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</row>
    <row r="148" spans="1:27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</row>
    <row r="149" spans="1:27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</row>
    <row r="150" spans="1:27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</row>
    <row r="151" spans="1:27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</row>
    <row r="152" spans="1:27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</row>
    <row r="153" spans="1:27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</row>
    <row r="154" spans="1:27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</row>
    <row r="155" spans="1:27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</row>
    <row r="156" spans="1:27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</row>
    <row r="157" spans="1:27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</row>
    <row r="158" spans="1:27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</row>
    <row r="159" spans="1:27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</row>
    <row r="160" spans="1:27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</row>
    <row r="161" spans="1:27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</row>
    <row r="162" spans="1:27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</row>
    <row r="163" spans="1:27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</row>
    <row r="164" spans="1:27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</row>
    <row r="165" spans="1:27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</row>
    <row r="166" spans="1:27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</row>
    <row r="167" spans="1:27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</row>
    <row r="168" spans="1:27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</row>
    <row r="169" spans="1:27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</row>
    <row r="170" spans="1:27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</row>
    <row r="171" spans="1:27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</row>
    <row r="172" spans="1:27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</row>
    <row r="173" spans="1:27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</row>
    <row r="174" spans="1:27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</row>
    <row r="175" spans="1:27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</row>
    <row r="176" spans="1:27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</row>
    <row r="177" spans="1:27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</row>
    <row r="178" spans="1:27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</row>
    <row r="179" spans="1:27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</row>
    <row r="180" spans="1:27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</row>
    <row r="181" spans="1:27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</row>
    <row r="182" spans="1:27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</row>
    <row r="183" spans="1:27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</row>
    <row r="184" spans="1:27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</row>
    <row r="185" spans="1:27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</row>
    <row r="186" spans="1:27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</row>
    <row r="187" spans="1:27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</row>
    <row r="188" spans="1:27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</row>
    <row r="189" spans="1:27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</row>
    <row r="190" spans="1:27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</row>
    <row r="191" spans="1:27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</row>
    <row r="192" spans="1:27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</row>
    <row r="193" spans="1:27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</row>
    <row r="194" spans="1:27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</row>
    <row r="195" spans="1:27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</row>
    <row r="196" spans="1:27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</row>
    <row r="197" spans="1:27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</row>
    <row r="198" spans="1:27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</row>
    <row r="199" spans="1:27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</row>
    <row r="200" spans="1:27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</row>
    <row r="201" spans="1:27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</row>
    <row r="202" spans="1:27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</row>
    <row r="203" spans="1:27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</row>
    <row r="204" spans="1:27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</row>
    <row r="205" spans="1:27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</row>
    <row r="206" spans="1:27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</row>
    <row r="207" spans="1:27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</row>
    <row r="208" spans="1:27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</row>
    <row r="209" spans="1:27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</row>
    <row r="210" spans="1:27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</row>
    <row r="211" spans="1:27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</row>
    <row r="212" spans="1:27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</row>
    <row r="213" spans="1:27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</row>
    <row r="214" spans="1:27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</row>
    <row r="215" spans="1:27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</row>
    <row r="216" spans="1:27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</row>
    <row r="217" spans="1:27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</row>
    <row r="218" spans="1:27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</row>
    <row r="219" spans="1:27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</row>
    <row r="220" spans="1:27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</row>
    <row r="221" spans="1:27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</row>
    <row r="222" spans="1:27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</row>
    <row r="223" spans="1:27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</row>
    <row r="224" spans="1:27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</row>
    <row r="225" spans="1:27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</row>
    <row r="226" spans="1:27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</row>
    <row r="227" spans="1:27" ht="15.75" customHeight="1" x14ac:dyDescent="0.25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</row>
    <row r="228" spans="1:27" ht="15.75" customHeight="1" x14ac:dyDescent="0.25"/>
    <row r="229" spans="1:27" ht="15.75" customHeight="1" x14ac:dyDescent="0.25"/>
    <row r="230" spans="1:27" ht="15.75" customHeight="1" x14ac:dyDescent="0.25"/>
    <row r="231" spans="1:27" ht="15.75" customHeight="1" x14ac:dyDescent="0.25"/>
    <row r="232" spans="1:27" ht="15.75" customHeight="1" x14ac:dyDescent="0.25"/>
    <row r="233" spans="1:27" ht="15.75" customHeight="1" x14ac:dyDescent="0.25"/>
    <row r="234" spans="1:27" ht="15.75" customHeight="1" x14ac:dyDescent="0.25"/>
    <row r="235" spans="1:27" ht="15.75" customHeight="1" x14ac:dyDescent="0.25"/>
    <row r="236" spans="1:27" ht="15.75" customHeight="1" x14ac:dyDescent="0.25"/>
    <row r="237" spans="1:27" ht="15.75" customHeight="1" x14ac:dyDescent="0.25"/>
    <row r="238" spans="1:27" ht="15.75" customHeight="1" x14ac:dyDescent="0.25"/>
    <row r="239" spans="1:27" ht="15.75" customHeight="1" x14ac:dyDescent="0.25"/>
    <row r="240" spans="1:27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</sheetData>
  <mergeCells count="16">
    <mergeCell ref="A3:W3"/>
    <mergeCell ref="A4:W4"/>
    <mergeCell ref="A8:A9"/>
    <mergeCell ref="B8:B9"/>
    <mergeCell ref="C8:C9"/>
    <mergeCell ref="D8:D9"/>
    <mergeCell ref="E8:E9"/>
    <mergeCell ref="F8:G8"/>
    <mergeCell ref="H8:I8"/>
    <mergeCell ref="J8:K8"/>
    <mergeCell ref="L8:M8"/>
    <mergeCell ref="N8:O8"/>
    <mergeCell ref="P8:Q8"/>
    <mergeCell ref="R8:S8"/>
    <mergeCell ref="T8:U8"/>
    <mergeCell ref="V8:W8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H25" sqref="H25"/>
    </sheetView>
  </sheetViews>
  <sheetFormatPr defaultColWidth="14.42578125" defaultRowHeight="15" x14ac:dyDescent="0.25"/>
  <cols>
    <col min="1" max="1" width="5.7109375" customWidth="1"/>
    <col min="2" max="2" width="16.140625" bestFit="1" customWidth="1"/>
    <col min="3" max="3" width="21.85546875" customWidth="1"/>
    <col min="4" max="4" width="19.5703125" customWidth="1"/>
    <col min="5" max="5" width="17.28515625" customWidth="1"/>
    <col min="6" max="6" width="18.5703125" customWidth="1"/>
    <col min="7" max="26" width="9.28515625" customWidth="1"/>
  </cols>
  <sheetData>
    <row r="1" spans="1:26" ht="15.75" x14ac:dyDescent="0.25">
      <c r="A1" s="101" t="s">
        <v>1249</v>
      </c>
      <c r="B1" s="167"/>
      <c r="C1" s="171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67" t="s">
        <v>395</v>
      </c>
      <c r="B2" s="167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1250</v>
      </c>
      <c r="B3" s="705"/>
      <c r="C3" s="705"/>
      <c r="D3" s="705"/>
      <c r="E3" s="705"/>
      <c r="F3" s="705"/>
      <c r="G3" s="103"/>
      <c r="H3" s="103"/>
      <c r="I3" s="103"/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22"/>
      <c r="C4" s="122" t="str">
        <f>'1'!$E$5</f>
        <v>KABUPATEN/KOTA</v>
      </c>
      <c r="D4" s="101" t="str">
        <f>'1'!$F$5</f>
        <v>KARANGANYAR</v>
      </c>
      <c r="E4" s="102"/>
      <c r="F4" s="102"/>
      <c r="G4" s="103"/>
      <c r="H4" s="103"/>
      <c r="I4" s="103"/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22"/>
      <c r="C5" s="122" t="str">
        <f>'1'!$E$6</f>
        <v>TAHUN</v>
      </c>
      <c r="D5" s="101">
        <f>'1'!$F$6</f>
        <v>2024</v>
      </c>
      <c r="E5" s="102"/>
      <c r="F5" s="102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47.25" customHeight="1" x14ac:dyDescent="0.25">
      <c r="A7" s="706" t="s">
        <v>4</v>
      </c>
      <c r="B7" s="706" t="s">
        <v>502</v>
      </c>
      <c r="C7" s="706" t="str">
        <f>'12'!C7</f>
        <v>DESA</v>
      </c>
      <c r="D7" s="707" t="s">
        <v>1251</v>
      </c>
      <c r="E7" s="707" t="s">
        <v>1252</v>
      </c>
      <c r="F7" s="707"/>
      <c r="G7" s="103"/>
      <c r="H7" s="103"/>
      <c r="I7" s="103"/>
      <c r="J7" s="103"/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32.25" customHeight="1" x14ac:dyDescent="0.25">
      <c r="A8" s="706"/>
      <c r="B8" s="706"/>
      <c r="C8" s="706"/>
      <c r="D8" s="706"/>
      <c r="E8" s="106" t="s">
        <v>326</v>
      </c>
      <c r="F8" s="106" t="s">
        <v>29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spans="1:26" x14ac:dyDescent="0.25">
      <c r="A9" s="221">
        <v>1</v>
      </c>
      <c r="B9" s="109">
        <v>2</v>
      </c>
      <c r="C9" s="109">
        <v>3</v>
      </c>
      <c r="D9" s="109">
        <v>4</v>
      </c>
      <c r="E9" s="109">
        <v>5</v>
      </c>
      <c r="F9" s="109">
        <v>6</v>
      </c>
      <c r="G9" s="222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</row>
    <row r="10" spans="1:26" ht="19.5" customHeight="1" x14ac:dyDescent="0.25">
      <c r="A10" s="111">
        <v>1</v>
      </c>
      <c r="B10" s="362" t="str">
        <f>'9'!B9</f>
        <v>JUMAPOLO</v>
      </c>
      <c r="C10" s="150" t="str">
        <f>'29'!C11</f>
        <v>PASEBAN</v>
      </c>
      <c r="D10" s="151">
        <v>63</v>
      </c>
      <c r="E10" s="151">
        <f t="shared" ref="E10:E21" si="0">D10</f>
        <v>63</v>
      </c>
      <c r="F10" s="338">
        <f t="shared" ref="F10:F22" si="1">E10/D10*100</f>
        <v>100</v>
      </c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9.5" customHeight="1" x14ac:dyDescent="0.25">
      <c r="A11" s="111">
        <v>2</v>
      </c>
      <c r="B11" s="362"/>
      <c r="C11" s="150" t="str">
        <f>'29'!C12</f>
        <v>LEMAHBANG</v>
      </c>
      <c r="D11" s="151">
        <v>68</v>
      </c>
      <c r="E11" s="151">
        <f t="shared" si="0"/>
        <v>68</v>
      </c>
      <c r="F11" s="338">
        <f t="shared" si="1"/>
        <v>100</v>
      </c>
      <c r="G11" s="103"/>
      <c r="H11" s="103"/>
      <c r="I11" s="103"/>
      <c r="J11" s="103"/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9.5" customHeight="1" x14ac:dyDescent="0.25">
      <c r="A12" s="111">
        <v>3</v>
      </c>
      <c r="B12" s="362"/>
      <c r="C12" s="150" t="str">
        <f>'29'!C13</f>
        <v>KARANGBANGUN</v>
      </c>
      <c r="D12" s="151">
        <v>80</v>
      </c>
      <c r="E12" s="151">
        <f t="shared" si="0"/>
        <v>80</v>
      </c>
      <c r="F12" s="338">
        <f t="shared" si="1"/>
        <v>100</v>
      </c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9.5" customHeight="1" x14ac:dyDescent="0.25">
      <c r="A13" s="111">
        <v>4</v>
      </c>
      <c r="B13" s="362"/>
      <c r="C13" s="150" t="str">
        <f>'29'!C14</f>
        <v>PLOSO</v>
      </c>
      <c r="D13" s="436">
        <v>108</v>
      </c>
      <c r="E13" s="158">
        <f t="shared" si="0"/>
        <v>108</v>
      </c>
      <c r="F13" s="338">
        <f t="shared" si="1"/>
        <v>100</v>
      </c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9.5" customHeight="1" x14ac:dyDescent="0.25">
      <c r="A14" s="111">
        <v>5</v>
      </c>
      <c r="B14" s="362"/>
      <c r="C14" s="150" t="str">
        <f>'29'!C15</f>
        <v>GIRIWONDO</v>
      </c>
      <c r="D14" s="436">
        <v>64</v>
      </c>
      <c r="E14" s="158">
        <f t="shared" si="0"/>
        <v>64</v>
      </c>
      <c r="F14" s="338">
        <f t="shared" si="1"/>
        <v>100</v>
      </c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9.5" customHeight="1" x14ac:dyDescent="0.25">
      <c r="A15" s="111">
        <v>6</v>
      </c>
      <c r="B15" s="362"/>
      <c r="C15" s="150" t="str">
        <f>'29'!C16</f>
        <v>KADIPIRO</v>
      </c>
      <c r="D15" s="436">
        <v>83</v>
      </c>
      <c r="E15" s="158">
        <f t="shared" si="0"/>
        <v>83</v>
      </c>
      <c r="F15" s="338">
        <f t="shared" si="1"/>
        <v>100</v>
      </c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9.5" customHeight="1" x14ac:dyDescent="0.25">
      <c r="A16" s="111">
        <v>7</v>
      </c>
      <c r="B16" s="362"/>
      <c r="C16" s="150" t="str">
        <f>'29'!C17</f>
        <v>JUMANTORO</v>
      </c>
      <c r="D16" s="436">
        <v>67</v>
      </c>
      <c r="E16" s="158">
        <f t="shared" si="0"/>
        <v>67</v>
      </c>
      <c r="F16" s="338">
        <f t="shared" si="1"/>
        <v>100</v>
      </c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9.5" customHeight="1" x14ac:dyDescent="0.25">
      <c r="A17" s="111">
        <v>8</v>
      </c>
      <c r="B17" s="362"/>
      <c r="C17" s="150" t="str">
        <f>'29'!C18</f>
        <v>KEDAWUNG</v>
      </c>
      <c r="D17" s="436">
        <v>70</v>
      </c>
      <c r="E17" s="158">
        <f t="shared" si="0"/>
        <v>70</v>
      </c>
      <c r="F17" s="338">
        <f t="shared" si="1"/>
        <v>100</v>
      </c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9.5" customHeight="1" x14ac:dyDescent="0.25">
      <c r="A18" s="111">
        <v>9</v>
      </c>
      <c r="B18" s="362"/>
      <c r="C18" s="150" t="str">
        <f>'29'!C19</f>
        <v>BAKALAN</v>
      </c>
      <c r="D18" s="151">
        <v>83</v>
      </c>
      <c r="E18" s="151">
        <f t="shared" si="0"/>
        <v>83</v>
      </c>
      <c r="F18" s="338">
        <f t="shared" si="1"/>
        <v>100</v>
      </c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9.5" customHeight="1" x14ac:dyDescent="0.25">
      <c r="A19" s="111">
        <v>10</v>
      </c>
      <c r="B19" s="362"/>
      <c r="C19" s="150" t="str">
        <f>'29'!C20</f>
        <v>JUMAPOLO</v>
      </c>
      <c r="D19" s="155">
        <v>67</v>
      </c>
      <c r="E19" s="158">
        <f t="shared" si="0"/>
        <v>67</v>
      </c>
      <c r="F19" s="338">
        <f t="shared" si="1"/>
        <v>100</v>
      </c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9.5" customHeight="1" x14ac:dyDescent="0.25">
      <c r="A20" s="111">
        <v>11</v>
      </c>
      <c r="B20" s="362"/>
      <c r="C20" s="150" t="str">
        <f>'29'!C21</f>
        <v>KWANGSAN</v>
      </c>
      <c r="D20" s="151">
        <v>153</v>
      </c>
      <c r="E20" s="151">
        <f t="shared" si="0"/>
        <v>153</v>
      </c>
      <c r="F20" s="338">
        <f t="shared" si="1"/>
        <v>100</v>
      </c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9.5" customHeight="1" x14ac:dyDescent="0.25">
      <c r="A21" s="111">
        <v>12</v>
      </c>
      <c r="B21" s="362"/>
      <c r="C21" s="150" t="str">
        <f>'29'!C22</f>
        <v>JATIREJO</v>
      </c>
      <c r="D21" s="151">
        <v>69</v>
      </c>
      <c r="E21" s="151">
        <f t="shared" si="0"/>
        <v>69</v>
      </c>
      <c r="F21" s="338">
        <f t="shared" si="1"/>
        <v>100</v>
      </c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9.5" customHeight="1" x14ac:dyDescent="0.25">
      <c r="A22" s="257" t="s">
        <v>597</v>
      </c>
      <c r="B22" s="257"/>
      <c r="C22" s="199"/>
      <c r="D22" s="363">
        <f>SUM(D10:D21)</f>
        <v>975</v>
      </c>
      <c r="E22" s="551">
        <f>SUM(E10:E21)</f>
        <v>975</v>
      </c>
      <c r="F22" s="552">
        <f t="shared" si="1"/>
        <v>100</v>
      </c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9.5" customHeight="1" x14ac:dyDescent="0.25">
      <c r="A23" s="103"/>
      <c r="B23" s="103"/>
      <c r="C23" s="167"/>
      <c r="D23" s="229"/>
      <c r="E23" s="229"/>
      <c r="F23" s="229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9.5" customHeight="1" x14ac:dyDescent="0.25">
      <c r="A24" s="650" t="s">
        <v>1378</v>
      </c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9.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9.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9.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9.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9.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9.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9.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9.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9.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28.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2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7:26" ht="15.75" customHeight="1" x14ac:dyDescent="0.25"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7:26" ht="15.75" customHeight="1" x14ac:dyDescent="0.25"/>
    <row r="227" spans="7:26" ht="15.75" customHeight="1" x14ac:dyDescent="0.25"/>
    <row r="228" spans="7:26" ht="15.75" customHeight="1" x14ac:dyDescent="0.25"/>
    <row r="229" spans="7:26" ht="15.75" customHeight="1" x14ac:dyDescent="0.25"/>
    <row r="230" spans="7:26" ht="15.75" customHeight="1" x14ac:dyDescent="0.25"/>
    <row r="231" spans="7:26" ht="15.75" customHeight="1" x14ac:dyDescent="0.25"/>
    <row r="232" spans="7:26" ht="15.75" customHeight="1" x14ac:dyDescent="0.25"/>
    <row r="233" spans="7:26" ht="15.75" customHeight="1" x14ac:dyDescent="0.25"/>
    <row r="234" spans="7:26" ht="15.75" customHeight="1" x14ac:dyDescent="0.25"/>
    <row r="235" spans="7:26" ht="15.75" customHeight="1" x14ac:dyDescent="0.25"/>
    <row r="236" spans="7:26" ht="15.75" customHeight="1" x14ac:dyDescent="0.25"/>
    <row r="237" spans="7:26" ht="15.75" customHeight="1" x14ac:dyDescent="0.25"/>
    <row r="238" spans="7:26" ht="15.75" customHeight="1" x14ac:dyDescent="0.25"/>
    <row r="239" spans="7:26" ht="15.75" customHeight="1" x14ac:dyDescent="0.25"/>
    <row r="240" spans="7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6">
    <mergeCell ref="A3:F3"/>
    <mergeCell ref="A7:A8"/>
    <mergeCell ref="B7:B8"/>
    <mergeCell ref="C7:C8"/>
    <mergeCell ref="D7:D8"/>
    <mergeCell ref="E7:F7"/>
  </mergeCells>
  <printOptions horizontalCentered="1"/>
  <pageMargins left="1.47986111111111" right="0.9" top="1.1499999999999999" bottom="0.9" header="0.51180555555555496" footer="0.51180555555555496"/>
  <pageSetup paperSize="9" firstPageNumber="0" orientation="landscape" horizontalDpi="300" verticalDpi="30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F29" sqref="F29"/>
    </sheetView>
  </sheetViews>
  <sheetFormatPr defaultColWidth="14.42578125" defaultRowHeight="15" x14ac:dyDescent="0.25"/>
  <cols>
    <col min="1" max="1" width="5.7109375" customWidth="1"/>
    <col min="2" max="2" width="16.140625" bestFit="1" customWidth="1"/>
    <col min="3" max="3" width="22.5703125" customWidth="1"/>
    <col min="4" max="4" width="12.5703125" customWidth="1"/>
    <col min="5" max="5" width="8.140625" customWidth="1"/>
    <col min="6" max="6" width="10.140625" customWidth="1"/>
    <col min="7" max="7" width="8.7109375" customWidth="1"/>
    <col min="8" max="9" width="9.42578125" customWidth="1"/>
    <col min="10" max="10" width="9.7109375" customWidth="1"/>
    <col min="11" max="13" width="9" customWidth="1"/>
    <col min="14" max="14" width="10.7109375" customWidth="1"/>
    <col min="15" max="15" width="10.140625" customWidth="1"/>
    <col min="16" max="16" width="9.28515625" customWidth="1"/>
    <col min="17" max="26" width="8.7109375" customWidth="1"/>
  </cols>
  <sheetData>
    <row r="1" spans="1:26" ht="15.75" x14ac:dyDescent="0.25">
      <c r="A1" s="101" t="s">
        <v>1253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93"/>
      <c r="R1" s="193"/>
      <c r="S1" s="193"/>
      <c r="T1" s="193"/>
      <c r="U1" s="193"/>
      <c r="V1" s="193"/>
      <c r="W1" s="193"/>
      <c r="X1" s="193"/>
      <c r="Y1" s="193"/>
      <c r="Z1" s="193"/>
    </row>
    <row r="2" spans="1:26" ht="15.75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93"/>
      <c r="R2" s="193"/>
      <c r="S2" s="193"/>
      <c r="T2" s="193"/>
      <c r="U2" s="193"/>
      <c r="V2" s="193"/>
      <c r="W2" s="193"/>
      <c r="X2" s="193"/>
      <c r="Y2" s="193"/>
      <c r="Z2" s="193"/>
    </row>
    <row r="3" spans="1:26" ht="15.75" x14ac:dyDescent="0.25">
      <c r="A3" s="705" t="s">
        <v>1254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103"/>
      <c r="Q3" s="193"/>
      <c r="R3" s="193"/>
      <c r="S3" s="193"/>
      <c r="T3" s="193"/>
      <c r="U3" s="193"/>
      <c r="V3" s="193"/>
      <c r="W3" s="193"/>
      <c r="X3" s="193"/>
      <c r="Y3" s="193"/>
      <c r="Z3" s="193"/>
    </row>
    <row r="4" spans="1:26" ht="15.75" x14ac:dyDescent="0.25">
      <c r="A4" s="102"/>
      <c r="B4" s="102"/>
      <c r="C4" s="122"/>
      <c r="D4" s="101"/>
      <c r="E4" s="101"/>
      <c r="F4" s="101"/>
      <c r="G4" s="122" t="str">
        <f>'1'!$E$5</f>
        <v>KABUPATEN/KOTA</v>
      </c>
      <c r="H4" s="101" t="str">
        <f>'1'!$F$5</f>
        <v>KARANGANYAR</v>
      </c>
      <c r="I4" s="101"/>
      <c r="J4" s="101"/>
      <c r="K4" s="101"/>
      <c r="L4" s="101"/>
      <c r="M4" s="101"/>
      <c r="N4" s="105"/>
      <c r="O4" s="105"/>
      <c r="P4" s="10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15.75" x14ac:dyDescent="0.25">
      <c r="A5" s="102"/>
      <c r="B5" s="102"/>
      <c r="C5" s="122"/>
      <c r="D5" s="101"/>
      <c r="E5" s="101"/>
      <c r="F5" s="101"/>
      <c r="G5" s="122" t="str">
        <f>'1'!$E$6</f>
        <v>TAHUN</v>
      </c>
      <c r="H5" s="101">
        <f>'1'!$F$6</f>
        <v>2024</v>
      </c>
      <c r="I5" s="101"/>
      <c r="J5" s="101"/>
      <c r="K5" s="101"/>
      <c r="L5" s="101"/>
      <c r="M5" s="101"/>
      <c r="N5" s="105"/>
      <c r="O5" s="105"/>
      <c r="P5" s="10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15.75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5" customHeight="1" x14ac:dyDescent="0.25">
      <c r="A7" s="706" t="s">
        <v>4</v>
      </c>
      <c r="B7" s="706" t="str">
        <f>'29'!B7</f>
        <v>PUSKESMAS</v>
      </c>
      <c r="C7" s="706" t="str">
        <f>'12'!C7</f>
        <v>DESA</v>
      </c>
      <c r="D7" s="707" t="s">
        <v>1255</v>
      </c>
      <c r="E7" s="706" t="s">
        <v>1256</v>
      </c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17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5.75" x14ac:dyDescent="0.25">
      <c r="A8" s="706"/>
      <c r="B8" s="706"/>
      <c r="C8" s="706"/>
      <c r="D8" s="706"/>
      <c r="E8" s="706"/>
      <c r="F8" s="706"/>
      <c r="G8" s="706"/>
      <c r="H8" s="706"/>
      <c r="I8" s="706"/>
      <c r="J8" s="706"/>
      <c r="K8" s="706"/>
      <c r="L8" s="706"/>
      <c r="M8" s="706"/>
      <c r="N8" s="706"/>
      <c r="O8" s="706"/>
      <c r="P8" s="173"/>
      <c r="Q8" s="193"/>
      <c r="R8" s="193"/>
      <c r="S8" s="193"/>
      <c r="T8" s="193"/>
      <c r="U8" s="193"/>
      <c r="V8" s="193"/>
      <c r="W8" s="193"/>
      <c r="X8" s="193"/>
      <c r="Y8" s="193"/>
      <c r="Z8" s="193"/>
    </row>
    <row r="9" spans="1:26" ht="47.25" customHeight="1" x14ac:dyDescent="0.25">
      <c r="A9" s="706"/>
      <c r="B9" s="706"/>
      <c r="C9" s="706"/>
      <c r="D9" s="706"/>
      <c r="E9" s="707" t="s">
        <v>1257</v>
      </c>
      <c r="F9" s="707"/>
      <c r="G9" s="707"/>
      <c r="H9" s="707" t="s">
        <v>1258</v>
      </c>
      <c r="I9" s="707"/>
      <c r="J9" s="707"/>
      <c r="K9" s="707" t="s">
        <v>605</v>
      </c>
      <c r="L9" s="707"/>
      <c r="M9" s="707"/>
      <c r="N9" s="707" t="s">
        <v>987</v>
      </c>
      <c r="O9" s="707"/>
      <c r="P9" s="17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 ht="15.75" x14ac:dyDescent="0.25">
      <c r="A10" s="706"/>
      <c r="B10" s="706"/>
      <c r="C10" s="706"/>
      <c r="D10" s="706"/>
      <c r="E10" s="659" t="s">
        <v>1259</v>
      </c>
      <c r="F10" s="659" t="s">
        <v>1260</v>
      </c>
      <c r="G10" s="694" t="s">
        <v>1380</v>
      </c>
      <c r="H10" s="659" t="s">
        <v>1259</v>
      </c>
      <c r="I10" s="659" t="s">
        <v>1260</v>
      </c>
      <c r="J10" s="695" t="s">
        <v>1380</v>
      </c>
      <c r="K10" s="659" t="s">
        <v>1259</v>
      </c>
      <c r="L10" s="659" t="s">
        <v>1260</v>
      </c>
      <c r="M10" s="694" t="s">
        <v>1380</v>
      </c>
      <c r="N10" s="659" t="s">
        <v>326</v>
      </c>
      <c r="O10" s="659" t="s">
        <v>29</v>
      </c>
      <c r="P10" s="173"/>
      <c r="Q10" s="193"/>
      <c r="R10" s="193"/>
      <c r="S10" s="193"/>
      <c r="T10" s="193"/>
      <c r="U10" s="193"/>
      <c r="V10" s="193"/>
      <c r="W10" s="193"/>
      <c r="X10" s="193"/>
      <c r="Y10" s="193"/>
      <c r="Z10" s="193"/>
    </row>
    <row r="11" spans="1:26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09">
        <v>12</v>
      </c>
      <c r="M11" s="109">
        <v>13</v>
      </c>
      <c r="N11" s="109">
        <v>14</v>
      </c>
      <c r="O11" s="109">
        <v>15</v>
      </c>
      <c r="P11" s="175"/>
      <c r="Q11" s="382"/>
      <c r="R11" s="382"/>
      <c r="S11" s="382"/>
      <c r="T11" s="382"/>
      <c r="U11" s="382"/>
      <c r="V11" s="382"/>
      <c r="W11" s="382"/>
      <c r="X11" s="382"/>
      <c r="Y11" s="382"/>
      <c r="Z11" s="382"/>
    </row>
    <row r="12" spans="1:26" ht="15.75" x14ac:dyDescent="0.25">
      <c r="A12" s="111">
        <v>1</v>
      </c>
      <c r="B12" s="362" t="str">
        <f>'9'!B9</f>
        <v>JUMAPOLO</v>
      </c>
      <c r="C12" s="150" t="str">
        <f>'29'!C11</f>
        <v>PASEBAN</v>
      </c>
      <c r="D12" s="553">
        <v>11</v>
      </c>
      <c r="E12" s="438">
        <v>0</v>
      </c>
      <c r="F12" s="438">
        <v>8</v>
      </c>
      <c r="G12" s="438">
        <v>2</v>
      </c>
      <c r="H12" s="438">
        <v>0</v>
      </c>
      <c r="I12" s="438">
        <v>0</v>
      </c>
      <c r="J12" s="438">
        <v>0</v>
      </c>
      <c r="K12" s="438">
        <f t="shared" ref="K12:K23" si="0">E12+H12</f>
        <v>0</v>
      </c>
      <c r="L12" s="438">
        <f t="shared" ref="L12:L23" si="1">F12+I12</f>
        <v>8</v>
      </c>
      <c r="M12" s="438">
        <f t="shared" ref="M12:M23" si="2">G12+J12</f>
        <v>2</v>
      </c>
      <c r="N12" s="553">
        <f t="shared" ref="N12:N23" si="3">K12+L12+M12</f>
        <v>10</v>
      </c>
      <c r="O12" s="554">
        <f t="shared" ref="O12:O24" si="4">N12/D12*100</f>
        <v>90.909090909090907</v>
      </c>
      <c r="P12" s="103"/>
      <c r="Q12" s="193"/>
      <c r="R12" s="193"/>
      <c r="S12" s="193"/>
      <c r="T12" s="193"/>
      <c r="U12" s="193"/>
      <c r="V12" s="193"/>
      <c r="W12" s="193"/>
      <c r="X12" s="193"/>
      <c r="Y12" s="193"/>
      <c r="Z12" s="193"/>
    </row>
    <row r="13" spans="1:26" ht="15.75" x14ac:dyDescent="0.25">
      <c r="A13" s="111">
        <v>2</v>
      </c>
      <c r="B13" s="362"/>
      <c r="C13" s="150" t="str">
        <f>'29'!C12</f>
        <v>LEMAHBANG</v>
      </c>
      <c r="D13" s="553">
        <v>9</v>
      </c>
      <c r="E13" s="438">
        <v>0</v>
      </c>
      <c r="F13" s="438">
        <v>5</v>
      </c>
      <c r="G13" s="438">
        <v>4</v>
      </c>
      <c r="H13" s="438">
        <v>0</v>
      </c>
      <c r="I13" s="438">
        <v>0</v>
      </c>
      <c r="J13" s="438">
        <v>0</v>
      </c>
      <c r="K13" s="438">
        <f t="shared" si="0"/>
        <v>0</v>
      </c>
      <c r="L13" s="438">
        <f t="shared" si="1"/>
        <v>5</v>
      </c>
      <c r="M13" s="438">
        <f t="shared" si="2"/>
        <v>4</v>
      </c>
      <c r="N13" s="553">
        <f t="shared" si="3"/>
        <v>9</v>
      </c>
      <c r="O13" s="554">
        <f t="shared" si="4"/>
        <v>100</v>
      </c>
      <c r="P13" s="103"/>
      <c r="Q13" s="193"/>
      <c r="R13" s="193"/>
      <c r="S13" s="193"/>
      <c r="T13" s="193"/>
      <c r="U13" s="193"/>
      <c r="V13" s="193"/>
      <c r="W13" s="193"/>
      <c r="X13" s="193"/>
      <c r="Y13" s="193"/>
      <c r="Z13" s="193"/>
    </row>
    <row r="14" spans="1:26" ht="15.75" x14ac:dyDescent="0.25">
      <c r="A14" s="111">
        <v>3</v>
      </c>
      <c r="B14" s="362"/>
      <c r="C14" s="150" t="str">
        <f>'29'!C13</f>
        <v>KARANGBANGUN</v>
      </c>
      <c r="D14" s="553">
        <v>17</v>
      </c>
      <c r="E14" s="438">
        <v>0</v>
      </c>
      <c r="F14" s="438">
        <v>15</v>
      </c>
      <c r="G14" s="438">
        <v>4</v>
      </c>
      <c r="H14" s="438">
        <v>0</v>
      </c>
      <c r="I14" s="438">
        <v>0</v>
      </c>
      <c r="J14" s="438">
        <v>0</v>
      </c>
      <c r="K14" s="438">
        <f t="shared" si="0"/>
        <v>0</v>
      </c>
      <c r="L14" s="438">
        <f t="shared" si="1"/>
        <v>15</v>
      </c>
      <c r="M14" s="438">
        <f t="shared" si="2"/>
        <v>4</v>
      </c>
      <c r="N14" s="553">
        <f t="shared" si="3"/>
        <v>19</v>
      </c>
      <c r="O14" s="554">
        <f t="shared" si="4"/>
        <v>111.76470588235294</v>
      </c>
      <c r="P14" s="103"/>
      <c r="Q14" s="193"/>
      <c r="R14" s="193"/>
      <c r="S14" s="193"/>
      <c r="T14" s="193"/>
      <c r="U14" s="193"/>
      <c r="V14" s="193"/>
      <c r="W14" s="193"/>
      <c r="X14" s="193"/>
      <c r="Y14" s="193"/>
      <c r="Z14" s="193"/>
    </row>
    <row r="15" spans="1:26" ht="15.75" x14ac:dyDescent="0.25">
      <c r="A15" s="111">
        <v>4</v>
      </c>
      <c r="B15" s="362"/>
      <c r="C15" s="150" t="str">
        <f>'29'!C14</f>
        <v>PLOSO</v>
      </c>
      <c r="D15" s="553">
        <v>11</v>
      </c>
      <c r="E15" s="438">
        <v>0</v>
      </c>
      <c r="F15" s="438">
        <v>6</v>
      </c>
      <c r="G15" s="438">
        <v>4</v>
      </c>
      <c r="H15" s="438">
        <v>0</v>
      </c>
      <c r="I15" s="438">
        <v>1</v>
      </c>
      <c r="J15" s="438">
        <v>0</v>
      </c>
      <c r="K15" s="438">
        <f t="shared" si="0"/>
        <v>0</v>
      </c>
      <c r="L15" s="438">
        <f t="shared" si="1"/>
        <v>7</v>
      </c>
      <c r="M15" s="438">
        <f t="shared" si="2"/>
        <v>4</v>
      </c>
      <c r="N15" s="553">
        <f t="shared" si="3"/>
        <v>11</v>
      </c>
      <c r="O15" s="554">
        <f t="shared" si="4"/>
        <v>100</v>
      </c>
      <c r="P15" s="103"/>
      <c r="Q15" s="193"/>
      <c r="R15" s="193"/>
      <c r="S15" s="193"/>
      <c r="T15" s="193"/>
      <c r="U15" s="193"/>
      <c r="V15" s="193"/>
      <c r="W15" s="193"/>
      <c r="X15" s="193"/>
      <c r="Y15" s="193"/>
      <c r="Z15" s="193"/>
    </row>
    <row r="16" spans="1:26" ht="15.75" x14ac:dyDescent="0.25">
      <c r="A16" s="111">
        <v>5</v>
      </c>
      <c r="B16" s="362"/>
      <c r="C16" s="150" t="str">
        <f>'29'!C15</f>
        <v>GIRIWONDO</v>
      </c>
      <c r="D16" s="553">
        <v>6</v>
      </c>
      <c r="E16" s="438">
        <v>0</v>
      </c>
      <c r="F16" s="438">
        <v>6</v>
      </c>
      <c r="G16" s="438">
        <v>1</v>
      </c>
      <c r="H16" s="438">
        <v>0</v>
      </c>
      <c r="I16" s="438">
        <v>0</v>
      </c>
      <c r="J16" s="438">
        <v>0</v>
      </c>
      <c r="K16" s="438">
        <f t="shared" si="0"/>
        <v>0</v>
      </c>
      <c r="L16" s="438">
        <f t="shared" si="1"/>
        <v>6</v>
      </c>
      <c r="M16" s="438">
        <f t="shared" si="2"/>
        <v>1</v>
      </c>
      <c r="N16" s="553">
        <f t="shared" si="3"/>
        <v>7</v>
      </c>
      <c r="O16" s="554">
        <f t="shared" si="4"/>
        <v>116.66666666666667</v>
      </c>
      <c r="P16" s="103"/>
      <c r="Q16" s="193"/>
      <c r="R16" s="193"/>
      <c r="S16" s="193"/>
      <c r="T16" s="193"/>
      <c r="U16" s="193"/>
      <c r="V16" s="193"/>
      <c r="W16" s="193"/>
      <c r="X16" s="193"/>
      <c r="Y16" s="193"/>
      <c r="Z16" s="193"/>
    </row>
    <row r="17" spans="1:26" ht="15.75" x14ac:dyDescent="0.25">
      <c r="A17" s="111">
        <v>6</v>
      </c>
      <c r="B17" s="362"/>
      <c r="C17" s="150" t="str">
        <f>'29'!C16</f>
        <v>KADIPIRO</v>
      </c>
      <c r="D17" s="553">
        <v>15</v>
      </c>
      <c r="E17" s="438">
        <v>0</v>
      </c>
      <c r="F17" s="438">
        <v>15</v>
      </c>
      <c r="G17" s="438">
        <v>0</v>
      </c>
      <c r="H17" s="438">
        <v>0</v>
      </c>
      <c r="I17" s="438">
        <v>0</v>
      </c>
      <c r="J17" s="438">
        <v>0</v>
      </c>
      <c r="K17" s="438">
        <f t="shared" si="0"/>
        <v>0</v>
      </c>
      <c r="L17" s="438">
        <f t="shared" si="1"/>
        <v>15</v>
      </c>
      <c r="M17" s="438">
        <f t="shared" si="2"/>
        <v>0</v>
      </c>
      <c r="N17" s="553">
        <f t="shared" si="3"/>
        <v>15</v>
      </c>
      <c r="O17" s="554">
        <f t="shared" si="4"/>
        <v>100</v>
      </c>
      <c r="P17" s="103"/>
      <c r="Q17" s="193"/>
      <c r="R17" s="193"/>
      <c r="S17" s="193"/>
      <c r="T17" s="193"/>
      <c r="U17" s="193"/>
      <c r="V17" s="193"/>
      <c r="W17" s="193"/>
      <c r="X17" s="193"/>
      <c r="Y17" s="193"/>
      <c r="Z17" s="193"/>
    </row>
    <row r="18" spans="1:26" ht="15.75" x14ac:dyDescent="0.25">
      <c r="A18" s="111">
        <v>7</v>
      </c>
      <c r="B18" s="362"/>
      <c r="C18" s="150" t="str">
        <f>'29'!C17</f>
        <v>JUMANTORO</v>
      </c>
      <c r="D18" s="553">
        <v>5</v>
      </c>
      <c r="E18" s="438">
        <v>0</v>
      </c>
      <c r="F18" s="438">
        <v>4</v>
      </c>
      <c r="G18" s="438">
        <v>0</v>
      </c>
      <c r="H18" s="438">
        <v>0</v>
      </c>
      <c r="I18" s="438">
        <v>0</v>
      </c>
      <c r="J18" s="438">
        <v>0</v>
      </c>
      <c r="K18" s="438">
        <f t="shared" si="0"/>
        <v>0</v>
      </c>
      <c r="L18" s="438">
        <f t="shared" si="1"/>
        <v>4</v>
      </c>
      <c r="M18" s="438">
        <f t="shared" si="2"/>
        <v>0</v>
      </c>
      <c r="N18" s="553">
        <f t="shared" si="3"/>
        <v>4</v>
      </c>
      <c r="O18" s="554">
        <f t="shared" si="4"/>
        <v>80</v>
      </c>
      <c r="P18" s="103"/>
      <c r="Q18" s="193"/>
      <c r="R18" s="193"/>
      <c r="S18" s="193"/>
      <c r="T18" s="193"/>
      <c r="U18" s="193"/>
      <c r="V18" s="193"/>
      <c r="W18" s="193"/>
      <c r="X18" s="193"/>
      <c r="Y18" s="193"/>
      <c r="Z18" s="193"/>
    </row>
    <row r="19" spans="1:26" ht="15.75" x14ac:dyDescent="0.25">
      <c r="A19" s="111">
        <v>8</v>
      </c>
      <c r="B19" s="362"/>
      <c r="C19" s="150" t="str">
        <f>'29'!C18</f>
        <v>KEDAWUNG</v>
      </c>
      <c r="D19" s="553">
        <v>7</v>
      </c>
      <c r="E19" s="438">
        <v>0</v>
      </c>
      <c r="F19" s="438">
        <v>6</v>
      </c>
      <c r="G19" s="438">
        <v>1</v>
      </c>
      <c r="H19" s="438">
        <v>0</v>
      </c>
      <c r="I19" s="438">
        <v>0</v>
      </c>
      <c r="J19" s="438">
        <v>0</v>
      </c>
      <c r="K19" s="438">
        <f t="shared" si="0"/>
        <v>0</v>
      </c>
      <c r="L19" s="438">
        <f t="shared" si="1"/>
        <v>6</v>
      </c>
      <c r="M19" s="438">
        <f t="shared" si="2"/>
        <v>1</v>
      </c>
      <c r="N19" s="553">
        <f t="shared" si="3"/>
        <v>7</v>
      </c>
      <c r="O19" s="554">
        <f t="shared" si="4"/>
        <v>100</v>
      </c>
      <c r="P19" s="103"/>
      <c r="Q19" s="193"/>
      <c r="R19" s="193"/>
      <c r="S19" s="193"/>
      <c r="T19" s="193"/>
      <c r="U19" s="193"/>
      <c r="V19" s="193"/>
      <c r="W19" s="193"/>
      <c r="X19" s="193"/>
      <c r="Y19" s="193"/>
      <c r="Z19" s="193"/>
    </row>
    <row r="20" spans="1:26" ht="15.75" x14ac:dyDescent="0.25">
      <c r="A20" s="111">
        <v>9</v>
      </c>
      <c r="B20" s="362"/>
      <c r="C20" s="150" t="str">
        <f>'29'!C19</f>
        <v>BAKALAN</v>
      </c>
      <c r="D20" s="553">
        <v>6</v>
      </c>
      <c r="E20" s="438">
        <v>0</v>
      </c>
      <c r="F20" s="438">
        <v>5</v>
      </c>
      <c r="G20" s="438">
        <v>0</v>
      </c>
      <c r="H20" s="438">
        <v>0</v>
      </c>
      <c r="I20" s="438">
        <v>0</v>
      </c>
      <c r="J20" s="438">
        <v>0</v>
      </c>
      <c r="K20" s="438">
        <f t="shared" si="0"/>
        <v>0</v>
      </c>
      <c r="L20" s="438">
        <f t="shared" si="1"/>
        <v>5</v>
      </c>
      <c r="M20" s="438">
        <f t="shared" si="2"/>
        <v>0</v>
      </c>
      <c r="N20" s="553">
        <f t="shared" si="3"/>
        <v>5</v>
      </c>
      <c r="O20" s="554">
        <f t="shared" si="4"/>
        <v>83.333333333333343</v>
      </c>
      <c r="P20" s="103"/>
      <c r="Q20" s="193"/>
      <c r="R20" s="193"/>
      <c r="S20" s="193"/>
      <c r="T20" s="193"/>
      <c r="U20" s="193"/>
      <c r="V20" s="193"/>
      <c r="W20" s="193"/>
      <c r="X20" s="193"/>
      <c r="Y20" s="193"/>
      <c r="Z20" s="193"/>
    </row>
    <row r="21" spans="1:26" ht="15.75" customHeight="1" x14ac:dyDescent="0.25">
      <c r="A21" s="111">
        <v>10</v>
      </c>
      <c r="B21" s="362"/>
      <c r="C21" s="150" t="str">
        <f>'29'!C20</f>
        <v>JUMAPOLO</v>
      </c>
      <c r="D21" s="553">
        <v>18</v>
      </c>
      <c r="E21" s="438">
        <v>1</v>
      </c>
      <c r="F21" s="438">
        <v>17</v>
      </c>
      <c r="G21" s="438">
        <v>0</v>
      </c>
      <c r="H21" s="438">
        <v>0</v>
      </c>
      <c r="I21" s="438">
        <v>0</v>
      </c>
      <c r="J21" s="438">
        <v>0</v>
      </c>
      <c r="K21" s="438">
        <f t="shared" si="0"/>
        <v>1</v>
      </c>
      <c r="L21" s="438">
        <f t="shared" si="1"/>
        <v>17</v>
      </c>
      <c r="M21" s="438">
        <f t="shared" si="2"/>
        <v>0</v>
      </c>
      <c r="N21" s="553">
        <f t="shared" si="3"/>
        <v>18</v>
      </c>
      <c r="O21" s="554">
        <f t="shared" si="4"/>
        <v>100</v>
      </c>
      <c r="P21" s="103"/>
      <c r="Q21" s="193"/>
      <c r="R21" s="193"/>
      <c r="S21" s="193"/>
      <c r="T21" s="193"/>
      <c r="U21" s="193"/>
      <c r="V21" s="193"/>
      <c r="W21" s="193"/>
      <c r="X21" s="193"/>
      <c r="Y21" s="193"/>
      <c r="Z21" s="193"/>
    </row>
    <row r="22" spans="1:26" ht="15.75" customHeight="1" x14ac:dyDescent="0.25">
      <c r="A22" s="111">
        <v>11</v>
      </c>
      <c r="B22" s="362"/>
      <c r="C22" s="150" t="str">
        <f>'29'!C21</f>
        <v>KWANGSAN</v>
      </c>
      <c r="D22" s="553">
        <v>12</v>
      </c>
      <c r="E22" s="438">
        <v>0</v>
      </c>
      <c r="F22" s="438">
        <v>11</v>
      </c>
      <c r="G22" s="438">
        <v>1</v>
      </c>
      <c r="H22" s="438">
        <v>0</v>
      </c>
      <c r="I22" s="438">
        <v>0</v>
      </c>
      <c r="J22" s="438">
        <v>0</v>
      </c>
      <c r="K22" s="438">
        <f t="shared" si="0"/>
        <v>0</v>
      </c>
      <c r="L22" s="438">
        <f t="shared" si="1"/>
        <v>11</v>
      </c>
      <c r="M22" s="438">
        <f t="shared" si="2"/>
        <v>1</v>
      </c>
      <c r="N22" s="553">
        <f t="shared" si="3"/>
        <v>12</v>
      </c>
      <c r="O22" s="554">
        <f t="shared" si="4"/>
        <v>100</v>
      </c>
      <c r="P22" s="103"/>
      <c r="Q22" s="193"/>
      <c r="R22" s="193"/>
      <c r="S22" s="193"/>
      <c r="T22" s="193"/>
      <c r="U22" s="193"/>
      <c r="V22" s="193"/>
      <c r="W22" s="193"/>
      <c r="X22" s="193"/>
      <c r="Y22" s="193"/>
      <c r="Z22" s="193"/>
    </row>
    <row r="23" spans="1:26" ht="15.75" customHeight="1" x14ac:dyDescent="0.25">
      <c r="A23" s="111">
        <v>12</v>
      </c>
      <c r="B23" s="362"/>
      <c r="C23" s="150" t="str">
        <f>'29'!C22</f>
        <v>JATIREJO</v>
      </c>
      <c r="D23" s="553">
        <v>10</v>
      </c>
      <c r="E23" s="438">
        <v>0</v>
      </c>
      <c r="F23" s="438">
        <v>8</v>
      </c>
      <c r="G23" s="438">
        <v>2</v>
      </c>
      <c r="H23" s="438">
        <v>0</v>
      </c>
      <c r="I23" s="438">
        <v>0</v>
      </c>
      <c r="J23" s="438">
        <v>0</v>
      </c>
      <c r="K23" s="438">
        <f t="shared" si="0"/>
        <v>0</v>
      </c>
      <c r="L23" s="438">
        <f t="shared" si="1"/>
        <v>8</v>
      </c>
      <c r="M23" s="438">
        <f t="shared" si="2"/>
        <v>2</v>
      </c>
      <c r="N23" s="553">
        <f t="shared" si="3"/>
        <v>10</v>
      </c>
      <c r="O23" s="554">
        <f t="shared" si="4"/>
        <v>100</v>
      </c>
      <c r="P23" s="103"/>
      <c r="Q23" s="193"/>
      <c r="R23" s="193"/>
      <c r="S23" s="193"/>
      <c r="T23" s="193"/>
      <c r="U23" s="193"/>
      <c r="V23" s="193"/>
      <c r="W23" s="193"/>
      <c r="X23" s="193"/>
      <c r="Y23" s="193"/>
      <c r="Z23" s="193"/>
    </row>
    <row r="24" spans="1:26" ht="15.75" customHeight="1" x14ac:dyDescent="0.25">
      <c r="A24" s="116" t="s">
        <v>597</v>
      </c>
      <c r="B24" s="116"/>
      <c r="C24" s="116"/>
      <c r="D24" s="134">
        <f t="shared" ref="D24:N24" si="5">SUM(D12:D23)</f>
        <v>127</v>
      </c>
      <c r="E24" s="134">
        <f t="shared" si="5"/>
        <v>1</v>
      </c>
      <c r="F24" s="134">
        <f t="shared" si="5"/>
        <v>106</v>
      </c>
      <c r="G24" s="134">
        <f t="shared" si="5"/>
        <v>19</v>
      </c>
      <c r="H24" s="134">
        <f t="shared" si="5"/>
        <v>0</v>
      </c>
      <c r="I24" s="134">
        <f t="shared" si="5"/>
        <v>1</v>
      </c>
      <c r="J24" s="134">
        <f t="shared" si="5"/>
        <v>0</v>
      </c>
      <c r="K24" s="134">
        <f t="shared" si="5"/>
        <v>1</v>
      </c>
      <c r="L24" s="134">
        <f t="shared" si="5"/>
        <v>107</v>
      </c>
      <c r="M24" s="134">
        <f t="shared" si="5"/>
        <v>19</v>
      </c>
      <c r="N24" s="134">
        <f t="shared" si="5"/>
        <v>127</v>
      </c>
      <c r="O24" s="441">
        <f t="shared" si="4"/>
        <v>100</v>
      </c>
      <c r="P24" s="173"/>
      <c r="Q24" s="193"/>
      <c r="R24" s="193"/>
      <c r="S24" s="193"/>
      <c r="T24" s="193"/>
      <c r="U24" s="193"/>
      <c r="V24" s="193"/>
      <c r="W24" s="193"/>
      <c r="X24" s="193"/>
      <c r="Y24" s="193"/>
      <c r="Z24" s="193"/>
    </row>
    <row r="25" spans="1:26" ht="15.75" customHeight="1" x14ac:dyDescent="0.25">
      <c r="A25" s="142"/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03"/>
      <c r="Q25" s="193"/>
      <c r="R25" s="193"/>
      <c r="S25" s="193"/>
      <c r="T25" s="193"/>
      <c r="U25" s="193"/>
      <c r="V25" s="193"/>
      <c r="W25" s="193"/>
      <c r="X25" s="193"/>
      <c r="Y25" s="193"/>
      <c r="Z25" s="193"/>
    </row>
    <row r="26" spans="1:26" ht="15.75" customHeight="1" x14ac:dyDescent="0.25">
      <c r="A26" s="650" t="s">
        <v>1381</v>
      </c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93"/>
      <c r="R26" s="193"/>
      <c r="S26" s="193"/>
      <c r="T26" s="193"/>
      <c r="U26" s="193"/>
      <c r="V26" s="193"/>
      <c r="W26" s="193"/>
      <c r="X26" s="193"/>
      <c r="Y26" s="193"/>
      <c r="Z26" s="19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93"/>
      <c r="R27" s="193"/>
      <c r="S27" s="193"/>
      <c r="T27" s="193"/>
      <c r="U27" s="193"/>
      <c r="V27" s="193"/>
      <c r="W27" s="193"/>
      <c r="X27" s="193"/>
      <c r="Y27" s="193"/>
      <c r="Z27" s="19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93"/>
      <c r="R28" s="193"/>
      <c r="S28" s="193"/>
      <c r="T28" s="193"/>
      <c r="U28" s="193"/>
      <c r="V28" s="193"/>
      <c r="W28" s="193"/>
      <c r="X28" s="193"/>
      <c r="Y28" s="193"/>
      <c r="Z28" s="19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93"/>
      <c r="R29" s="193"/>
      <c r="S29" s="193"/>
      <c r="T29" s="193"/>
      <c r="U29" s="193"/>
      <c r="V29" s="193"/>
      <c r="W29" s="193"/>
      <c r="X29" s="193"/>
      <c r="Y29" s="193"/>
      <c r="Z29" s="19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93"/>
      <c r="R30" s="193"/>
      <c r="S30" s="193"/>
      <c r="T30" s="193"/>
      <c r="U30" s="193"/>
      <c r="V30" s="193"/>
      <c r="W30" s="193"/>
      <c r="X30" s="193"/>
      <c r="Y30" s="193"/>
      <c r="Z30" s="19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93"/>
      <c r="R31" s="193"/>
      <c r="S31" s="193"/>
      <c r="T31" s="193"/>
      <c r="U31" s="193"/>
      <c r="V31" s="193"/>
      <c r="W31" s="193"/>
      <c r="X31" s="193"/>
      <c r="Y31" s="193"/>
      <c r="Z31" s="19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93"/>
      <c r="R32" s="193"/>
      <c r="S32" s="193"/>
      <c r="T32" s="193"/>
      <c r="U32" s="193"/>
      <c r="V32" s="193"/>
      <c r="W32" s="193"/>
      <c r="X32" s="193"/>
      <c r="Y32" s="193"/>
      <c r="Z32" s="19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93"/>
      <c r="R33" s="193"/>
      <c r="S33" s="193"/>
      <c r="T33" s="193"/>
      <c r="U33" s="193"/>
      <c r="V33" s="193"/>
      <c r="W33" s="193"/>
      <c r="X33" s="193"/>
      <c r="Y33" s="193"/>
      <c r="Z33" s="19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93"/>
      <c r="R34" s="193"/>
      <c r="S34" s="193"/>
      <c r="T34" s="193"/>
      <c r="U34" s="193"/>
      <c r="V34" s="193"/>
      <c r="W34" s="193"/>
      <c r="X34" s="193"/>
      <c r="Y34" s="193"/>
      <c r="Z34" s="19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93"/>
      <c r="R35" s="193"/>
      <c r="S35" s="193"/>
      <c r="T35" s="193"/>
      <c r="U35" s="193"/>
      <c r="V35" s="193"/>
      <c r="W35" s="193"/>
      <c r="X35" s="193"/>
      <c r="Y35" s="193"/>
      <c r="Z35" s="19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93"/>
      <c r="R36" s="193"/>
      <c r="S36" s="193"/>
      <c r="T36" s="193"/>
      <c r="U36" s="193"/>
      <c r="V36" s="193"/>
      <c r="W36" s="193"/>
      <c r="X36" s="193"/>
      <c r="Y36" s="193"/>
      <c r="Z36" s="19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93"/>
      <c r="R37" s="193"/>
      <c r="S37" s="193"/>
      <c r="T37" s="193"/>
      <c r="U37" s="193"/>
      <c r="V37" s="193"/>
      <c r="W37" s="193"/>
      <c r="X37" s="193"/>
      <c r="Y37" s="193"/>
      <c r="Z37" s="19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93"/>
      <c r="R38" s="193"/>
      <c r="S38" s="193"/>
      <c r="T38" s="193"/>
      <c r="U38" s="193"/>
      <c r="V38" s="193"/>
      <c r="W38" s="193"/>
      <c r="X38" s="193"/>
      <c r="Y38" s="193"/>
      <c r="Z38" s="19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93"/>
      <c r="R39" s="193"/>
      <c r="S39" s="193"/>
      <c r="T39" s="193"/>
      <c r="U39" s="193"/>
      <c r="V39" s="193"/>
      <c r="W39" s="193"/>
      <c r="X39" s="193"/>
      <c r="Y39" s="193"/>
      <c r="Z39" s="19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93"/>
      <c r="R40" s="193"/>
      <c r="S40" s="193"/>
      <c r="T40" s="193"/>
      <c r="U40" s="193"/>
      <c r="V40" s="193"/>
      <c r="W40" s="193"/>
      <c r="X40" s="193"/>
      <c r="Y40" s="193"/>
      <c r="Z40" s="19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93"/>
      <c r="R41" s="193"/>
      <c r="S41" s="193"/>
      <c r="T41" s="193"/>
      <c r="U41" s="193"/>
      <c r="V41" s="193"/>
      <c r="W41" s="193"/>
      <c r="X41" s="193"/>
      <c r="Y41" s="193"/>
      <c r="Z41" s="19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93"/>
      <c r="R42" s="193"/>
      <c r="S42" s="193"/>
      <c r="T42" s="193"/>
      <c r="U42" s="193"/>
      <c r="V42" s="193"/>
      <c r="W42" s="193"/>
      <c r="X42" s="193"/>
      <c r="Y42" s="193"/>
      <c r="Z42" s="19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93"/>
      <c r="R43" s="193"/>
      <c r="S43" s="193"/>
      <c r="T43" s="193"/>
      <c r="U43" s="193"/>
      <c r="V43" s="193"/>
      <c r="W43" s="193"/>
      <c r="X43" s="193"/>
      <c r="Y43" s="193"/>
      <c r="Z43" s="19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93"/>
      <c r="R44" s="193"/>
      <c r="S44" s="193"/>
      <c r="T44" s="193"/>
      <c r="U44" s="193"/>
      <c r="V44" s="193"/>
      <c r="W44" s="193"/>
      <c r="X44" s="193"/>
      <c r="Y44" s="193"/>
      <c r="Z44" s="19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93"/>
      <c r="R45" s="193"/>
      <c r="S45" s="193"/>
      <c r="T45" s="193"/>
      <c r="U45" s="193"/>
      <c r="V45" s="193"/>
      <c r="W45" s="193"/>
      <c r="X45" s="193"/>
      <c r="Y45" s="193"/>
      <c r="Z45" s="19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93"/>
      <c r="R46" s="193"/>
      <c r="S46" s="193"/>
      <c r="T46" s="193"/>
      <c r="U46" s="193"/>
      <c r="V46" s="193"/>
      <c r="W46" s="193"/>
      <c r="X46" s="193"/>
      <c r="Y46" s="193"/>
      <c r="Z46" s="19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93"/>
      <c r="R47" s="193"/>
      <c r="S47" s="193"/>
      <c r="T47" s="193"/>
      <c r="U47" s="193"/>
      <c r="V47" s="193"/>
      <c r="W47" s="193"/>
      <c r="X47" s="193"/>
      <c r="Y47" s="193"/>
      <c r="Z47" s="19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93"/>
      <c r="R48" s="193"/>
      <c r="S48" s="193"/>
      <c r="T48" s="193"/>
      <c r="U48" s="193"/>
      <c r="V48" s="193"/>
      <c r="W48" s="193"/>
      <c r="X48" s="193"/>
      <c r="Y48" s="193"/>
      <c r="Z48" s="19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93"/>
      <c r="R49" s="193"/>
      <c r="S49" s="193"/>
      <c r="T49" s="193"/>
      <c r="U49" s="193"/>
      <c r="V49" s="193"/>
      <c r="W49" s="193"/>
      <c r="X49" s="193"/>
      <c r="Y49" s="193"/>
      <c r="Z49" s="19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93"/>
      <c r="R50" s="193"/>
      <c r="S50" s="193"/>
      <c r="T50" s="193"/>
      <c r="U50" s="193"/>
      <c r="V50" s="193"/>
      <c r="W50" s="193"/>
      <c r="X50" s="193"/>
      <c r="Y50" s="193"/>
      <c r="Z50" s="19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93"/>
      <c r="R51" s="193"/>
      <c r="S51" s="193"/>
      <c r="T51" s="193"/>
      <c r="U51" s="193"/>
      <c r="V51" s="193"/>
      <c r="W51" s="193"/>
      <c r="X51" s="193"/>
      <c r="Y51" s="193"/>
      <c r="Z51" s="19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93"/>
      <c r="R52" s="193"/>
      <c r="S52" s="193"/>
      <c r="T52" s="193"/>
      <c r="U52" s="193"/>
      <c r="V52" s="193"/>
      <c r="W52" s="193"/>
      <c r="X52" s="193"/>
      <c r="Y52" s="193"/>
      <c r="Z52" s="19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93"/>
      <c r="R53" s="193"/>
      <c r="S53" s="193"/>
      <c r="T53" s="193"/>
      <c r="U53" s="193"/>
      <c r="V53" s="193"/>
      <c r="W53" s="193"/>
      <c r="X53" s="193"/>
      <c r="Y53" s="193"/>
      <c r="Z53" s="19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93"/>
      <c r="R54" s="193"/>
      <c r="S54" s="193"/>
      <c r="T54" s="193"/>
      <c r="U54" s="193"/>
      <c r="V54" s="193"/>
      <c r="W54" s="193"/>
      <c r="X54" s="193"/>
      <c r="Y54" s="193"/>
      <c r="Z54" s="19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93"/>
      <c r="R55" s="193"/>
      <c r="S55" s="193"/>
      <c r="T55" s="193"/>
      <c r="U55" s="193"/>
      <c r="V55" s="193"/>
      <c r="W55" s="193"/>
      <c r="X55" s="193"/>
      <c r="Y55" s="193"/>
      <c r="Z55" s="19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93"/>
      <c r="R56" s="193"/>
      <c r="S56" s="193"/>
      <c r="T56" s="193"/>
      <c r="U56" s="193"/>
      <c r="V56" s="193"/>
      <c r="W56" s="193"/>
      <c r="X56" s="193"/>
      <c r="Y56" s="193"/>
      <c r="Z56" s="19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93"/>
      <c r="R57" s="193"/>
      <c r="S57" s="193"/>
      <c r="T57" s="193"/>
      <c r="U57" s="193"/>
      <c r="V57" s="193"/>
      <c r="W57" s="193"/>
      <c r="X57" s="193"/>
      <c r="Y57" s="193"/>
      <c r="Z57" s="19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93"/>
      <c r="R58" s="193"/>
      <c r="S58" s="193"/>
      <c r="T58" s="193"/>
      <c r="U58" s="193"/>
      <c r="V58" s="193"/>
      <c r="W58" s="193"/>
      <c r="X58" s="193"/>
      <c r="Y58" s="193"/>
      <c r="Z58" s="19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93"/>
      <c r="R59" s="193"/>
      <c r="S59" s="193"/>
      <c r="T59" s="193"/>
      <c r="U59" s="193"/>
      <c r="V59" s="193"/>
      <c r="W59" s="193"/>
      <c r="X59" s="193"/>
      <c r="Y59" s="193"/>
      <c r="Z59" s="19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93"/>
      <c r="R60" s="193"/>
      <c r="S60" s="193"/>
      <c r="T60" s="193"/>
      <c r="U60" s="193"/>
      <c r="V60" s="193"/>
      <c r="W60" s="193"/>
      <c r="X60" s="193"/>
      <c r="Y60" s="193"/>
      <c r="Z60" s="19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93"/>
      <c r="R61" s="193"/>
      <c r="S61" s="193"/>
      <c r="T61" s="193"/>
      <c r="U61" s="193"/>
      <c r="V61" s="193"/>
      <c r="W61" s="193"/>
      <c r="X61" s="193"/>
      <c r="Y61" s="193"/>
      <c r="Z61" s="19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93"/>
      <c r="R62" s="193"/>
      <c r="S62" s="193"/>
      <c r="T62" s="193"/>
      <c r="U62" s="193"/>
      <c r="V62" s="193"/>
      <c r="W62" s="193"/>
      <c r="X62" s="193"/>
      <c r="Y62" s="193"/>
      <c r="Z62" s="19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93"/>
      <c r="R63" s="193"/>
      <c r="S63" s="193"/>
      <c r="T63" s="193"/>
      <c r="U63" s="193"/>
      <c r="V63" s="193"/>
      <c r="W63" s="193"/>
      <c r="X63" s="193"/>
      <c r="Y63" s="193"/>
      <c r="Z63" s="19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93"/>
      <c r="R64" s="193"/>
      <c r="S64" s="193"/>
      <c r="T64" s="193"/>
      <c r="U64" s="193"/>
      <c r="V64" s="193"/>
      <c r="W64" s="193"/>
      <c r="X64" s="193"/>
      <c r="Y64" s="193"/>
      <c r="Z64" s="19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93"/>
      <c r="R65" s="193"/>
      <c r="S65" s="193"/>
      <c r="T65" s="193"/>
      <c r="U65" s="193"/>
      <c r="V65" s="193"/>
      <c r="W65" s="193"/>
      <c r="X65" s="193"/>
      <c r="Y65" s="193"/>
      <c r="Z65" s="19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93"/>
      <c r="R66" s="193"/>
      <c r="S66" s="193"/>
      <c r="T66" s="193"/>
      <c r="U66" s="193"/>
      <c r="V66" s="193"/>
      <c r="W66" s="193"/>
      <c r="X66" s="193"/>
      <c r="Y66" s="193"/>
      <c r="Z66" s="19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93"/>
      <c r="R67" s="193"/>
      <c r="S67" s="193"/>
      <c r="T67" s="193"/>
      <c r="U67" s="193"/>
      <c r="V67" s="193"/>
      <c r="W67" s="193"/>
      <c r="X67" s="193"/>
      <c r="Y67" s="193"/>
      <c r="Z67" s="19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93"/>
      <c r="R68" s="193"/>
      <c r="S68" s="193"/>
      <c r="T68" s="193"/>
      <c r="U68" s="193"/>
      <c r="V68" s="193"/>
      <c r="W68" s="193"/>
      <c r="X68" s="193"/>
      <c r="Y68" s="193"/>
      <c r="Z68" s="19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93"/>
      <c r="R69" s="193"/>
      <c r="S69" s="193"/>
      <c r="T69" s="193"/>
      <c r="U69" s="193"/>
      <c r="V69" s="193"/>
      <c r="W69" s="193"/>
      <c r="X69" s="193"/>
      <c r="Y69" s="193"/>
      <c r="Z69" s="19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93"/>
      <c r="R70" s="193"/>
      <c r="S70" s="193"/>
      <c r="T70" s="193"/>
      <c r="U70" s="193"/>
      <c r="V70" s="193"/>
      <c r="W70" s="193"/>
      <c r="X70" s="193"/>
      <c r="Y70" s="193"/>
      <c r="Z70" s="19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93"/>
      <c r="R71" s="193"/>
      <c r="S71" s="193"/>
      <c r="T71" s="193"/>
      <c r="U71" s="193"/>
      <c r="V71" s="193"/>
      <c r="W71" s="193"/>
      <c r="X71" s="193"/>
      <c r="Y71" s="193"/>
      <c r="Z71" s="19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93"/>
      <c r="R72" s="193"/>
      <c r="S72" s="193"/>
      <c r="T72" s="193"/>
      <c r="U72" s="193"/>
      <c r="V72" s="193"/>
      <c r="W72" s="193"/>
      <c r="X72" s="193"/>
      <c r="Y72" s="193"/>
      <c r="Z72" s="19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93"/>
      <c r="R73" s="193"/>
      <c r="S73" s="193"/>
      <c r="T73" s="193"/>
      <c r="U73" s="193"/>
      <c r="V73" s="193"/>
      <c r="W73" s="193"/>
      <c r="X73" s="193"/>
      <c r="Y73" s="193"/>
      <c r="Z73" s="19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93"/>
      <c r="R74" s="193"/>
      <c r="S74" s="193"/>
      <c r="T74" s="193"/>
      <c r="U74" s="193"/>
      <c r="V74" s="193"/>
      <c r="W74" s="193"/>
      <c r="X74" s="193"/>
      <c r="Y74" s="193"/>
      <c r="Z74" s="19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93"/>
      <c r="R75" s="193"/>
      <c r="S75" s="193"/>
      <c r="T75" s="193"/>
      <c r="U75" s="193"/>
      <c r="V75" s="193"/>
      <c r="W75" s="193"/>
      <c r="X75" s="193"/>
      <c r="Y75" s="193"/>
      <c r="Z75" s="19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93"/>
      <c r="R76" s="193"/>
      <c r="S76" s="193"/>
      <c r="T76" s="193"/>
      <c r="U76" s="193"/>
      <c r="V76" s="193"/>
      <c r="W76" s="193"/>
      <c r="X76" s="193"/>
      <c r="Y76" s="193"/>
      <c r="Z76" s="19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93"/>
      <c r="R77" s="193"/>
      <c r="S77" s="193"/>
      <c r="T77" s="193"/>
      <c r="U77" s="193"/>
      <c r="V77" s="193"/>
      <c r="W77" s="193"/>
      <c r="X77" s="193"/>
      <c r="Y77" s="193"/>
      <c r="Z77" s="19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93"/>
      <c r="R78" s="193"/>
      <c r="S78" s="193"/>
      <c r="T78" s="193"/>
      <c r="U78" s="193"/>
      <c r="V78" s="193"/>
      <c r="W78" s="193"/>
      <c r="X78" s="193"/>
      <c r="Y78" s="193"/>
      <c r="Z78" s="19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93"/>
      <c r="R79" s="193"/>
      <c r="S79" s="193"/>
      <c r="T79" s="193"/>
      <c r="U79" s="193"/>
      <c r="V79" s="193"/>
      <c r="W79" s="193"/>
      <c r="X79" s="193"/>
      <c r="Y79" s="193"/>
      <c r="Z79" s="19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93"/>
      <c r="R80" s="193"/>
      <c r="S80" s="193"/>
      <c r="T80" s="193"/>
      <c r="U80" s="193"/>
      <c r="V80" s="193"/>
      <c r="W80" s="193"/>
      <c r="X80" s="193"/>
      <c r="Y80" s="193"/>
      <c r="Z80" s="19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93"/>
      <c r="R81" s="193"/>
      <c r="S81" s="193"/>
      <c r="T81" s="193"/>
      <c r="U81" s="193"/>
      <c r="V81" s="193"/>
      <c r="W81" s="193"/>
      <c r="X81" s="193"/>
      <c r="Y81" s="193"/>
      <c r="Z81" s="19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93"/>
      <c r="R82" s="193"/>
      <c r="S82" s="193"/>
      <c r="T82" s="193"/>
      <c r="U82" s="193"/>
      <c r="V82" s="193"/>
      <c r="W82" s="193"/>
      <c r="X82" s="193"/>
      <c r="Y82" s="193"/>
      <c r="Z82" s="19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93"/>
      <c r="R83" s="193"/>
      <c r="S83" s="193"/>
      <c r="T83" s="193"/>
      <c r="U83" s="193"/>
      <c r="V83" s="193"/>
      <c r="W83" s="193"/>
      <c r="X83" s="193"/>
      <c r="Y83" s="193"/>
      <c r="Z83" s="19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93"/>
      <c r="R84" s="193"/>
      <c r="S84" s="193"/>
      <c r="T84" s="193"/>
      <c r="U84" s="193"/>
      <c r="V84" s="193"/>
      <c r="W84" s="193"/>
      <c r="X84" s="193"/>
      <c r="Y84" s="193"/>
      <c r="Z84" s="19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93"/>
      <c r="R85" s="193"/>
      <c r="S85" s="193"/>
      <c r="T85" s="193"/>
      <c r="U85" s="193"/>
      <c r="V85" s="193"/>
      <c r="W85" s="193"/>
      <c r="X85" s="193"/>
      <c r="Y85" s="193"/>
      <c r="Z85" s="19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93"/>
      <c r="R86" s="193"/>
      <c r="S86" s="193"/>
      <c r="T86" s="193"/>
      <c r="U86" s="193"/>
      <c r="V86" s="193"/>
      <c r="W86" s="193"/>
      <c r="X86" s="193"/>
      <c r="Y86" s="193"/>
      <c r="Z86" s="19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93"/>
      <c r="R87" s="193"/>
      <c r="S87" s="193"/>
      <c r="T87" s="193"/>
      <c r="U87" s="193"/>
      <c r="V87" s="193"/>
      <c r="W87" s="193"/>
      <c r="X87" s="193"/>
      <c r="Y87" s="193"/>
      <c r="Z87" s="19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93"/>
      <c r="R88" s="193"/>
      <c r="S88" s="193"/>
      <c r="T88" s="193"/>
      <c r="U88" s="193"/>
      <c r="V88" s="193"/>
      <c r="W88" s="193"/>
      <c r="X88" s="193"/>
      <c r="Y88" s="193"/>
      <c r="Z88" s="19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93"/>
      <c r="R89" s="193"/>
      <c r="S89" s="193"/>
      <c r="T89" s="193"/>
      <c r="U89" s="193"/>
      <c r="V89" s="193"/>
      <c r="W89" s="193"/>
      <c r="X89" s="193"/>
      <c r="Y89" s="193"/>
      <c r="Z89" s="19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93"/>
      <c r="R90" s="193"/>
      <c r="S90" s="193"/>
      <c r="T90" s="193"/>
      <c r="U90" s="193"/>
      <c r="V90" s="193"/>
      <c r="W90" s="193"/>
      <c r="X90" s="193"/>
      <c r="Y90" s="193"/>
      <c r="Z90" s="19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93"/>
      <c r="R91" s="193"/>
      <c r="S91" s="193"/>
      <c r="T91" s="193"/>
      <c r="U91" s="193"/>
      <c r="V91" s="193"/>
      <c r="W91" s="193"/>
      <c r="X91" s="193"/>
      <c r="Y91" s="193"/>
      <c r="Z91" s="19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93"/>
      <c r="R92" s="193"/>
      <c r="S92" s="193"/>
      <c r="T92" s="193"/>
      <c r="U92" s="193"/>
      <c r="V92" s="193"/>
      <c r="W92" s="193"/>
      <c r="X92" s="193"/>
      <c r="Y92" s="193"/>
      <c r="Z92" s="19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93"/>
      <c r="R93" s="193"/>
      <c r="S93" s="193"/>
      <c r="T93" s="193"/>
      <c r="U93" s="193"/>
      <c r="V93" s="193"/>
      <c r="W93" s="193"/>
      <c r="X93" s="193"/>
      <c r="Y93" s="193"/>
      <c r="Z93" s="19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93"/>
      <c r="R94" s="193"/>
      <c r="S94" s="193"/>
      <c r="T94" s="193"/>
      <c r="U94" s="193"/>
      <c r="V94" s="193"/>
      <c r="W94" s="193"/>
      <c r="X94" s="193"/>
      <c r="Y94" s="193"/>
      <c r="Z94" s="19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93"/>
      <c r="R95" s="193"/>
      <c r="S95" s="193"/>
      <c r="T95" s="193"/>
      <c r="U95" s="193"/>
      <c r="V95" s="193"/>
      <c r="W95" s="193"/>
      <c r="X95" s="193"/>
      <c r="Y95" s="193"/>
      <c r="Z95" s="19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93"/>
      <c r="R96" s="193"/>
      <c r="S96" s="193"/>
      <c r="T96" s="193"/>
      <c r="U96" s="193"/>
      <c r="V96" s="193"/>
      <c r="W96" s="193"/>
      <c r="X96" s="193"/>
      <c r="Y96" s="193"/>
      <c r="Z96" s="19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93"/>
      <c r="R97" s="193"/>
      <c r="S97" s="193"/>
      <c r="T97" s="193"/>
      <c r="U97" s="193"/>
      <c r="V97" s="193"/>
      <c r="W97" s="193"/>
      <c r="X97" s="193"/>
      <c r="Y97" s="193"/>
      <c r="Z97" s="19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93"/>
      <c r="R98" s="193"/>
      <c r="S98" s="193"/>
      <c r="T98" s="193"/>
      <c r="U98" s="193"/>
      <c r="V98" s="193"/>
      <c r="W98" s="193"/>
      <c r="X98" s="193"/>
      <c r="Y98" s="193"/>
      <c r="Z98" s="19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93"/>
      <c r="R99" s="193"/>
      <c r="S99" s="193"/>
      <c r="T99" s="193"/>
      <c r="U99" s="193"/>
      <c r="V99" s="193"/>
      <c r="W99" s="193"/>
      <c r="X99" s="193"/>
      <c r="Y99" s="193"/>
      <c r="Z99" s="19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</row>
    <row r="217" spans="1:26" ht="15.75" customHeight="1" x14ac:dyDescent="0.25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</row>
    <row r="218" spans="1:26" ht="15.75" customHeight="1" x14ac:dyDescent="0.25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</row>
    <row r="219" spans="1:26" ht="15.75" customHeight="1" x14ac:dyDescent="0.25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</row>
    <row r="220" spans="1:26" ht="15.75" customHeight="1" x14ac:dyDescent="0.25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</row>
    <row r="221" spans="1:26" ht="15.75" customHeight="1" x14ac:dyDescent="0.25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</row>
    <row r="222" spans="1:26" ht="15.75" customHeight="1" x14ac:dyDescent="0.25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</row>
    <row r="223" spans="1:26" ht="15.75" customHeight="1" x14ac:dyDescent="0.25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</row>
    <row r="224" spans="1:26" ht="15.75" customHeight="1" x14ac:dyDescent="0.25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</row>
    <row r="225" spans="1:26" ht="15.75" customHeight="1" x14ac:dyDescent="0.25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</row>
    <row r="226" spans="1:26" ht="15.75" customHeight="1" x14ac:dyDescent="0.25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</row>
    <row r="227" spans="1:26" ht="15.75" customHeight="1" x14ac:dyDescent="0.25">
      <c r="P227" s="10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</row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0">
    <mergeCell ref="A3:O3"/>
    <mergeCell ref="A7:A10"/>
    <mergeCell ref="B7:B10"/>
    <mergeCell ref="C7:C10"/>
    <mergeCell ref="D7:D10"/>
    <mergeCell ref="E7:O8"/>
    <mergeCell ref="E9:G9"/>
    <mergeCell ref="H9:J9"/>
    <mergeCell ref="K9:M9"/>
    <mergeCell ref="N9:O9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zoomScaleNormal="100" workbookViewId="0">
      <selection activeCell="G18" sqref="G18"/>
    </sheetView>
  </sheetViews>
  <sheetFormatPr defaultColWidth="14.42578125" defaultRowHeight="15" x14ac:dyDescent="0.25"/>
  <cols>
    <col min="1" max="1" width="5.7109375" customWidth="1"/>
    <col min="2" max="2" width="20.5703125" customWidth="1"/>
    <col min="3" max="3" width="18.5703125" customWidth="1"/>
    <col min="4" max="4" width="20" customWidth="1"/>
    <col min="5" max="5" width="17.5703125" customWidth="1"/>
    <col min="6" max="6" width="18.7109375" customWidth="1"/>
    <col min="7" max="10" width="15.7109375" customWidth="1"/>
    <col min="11" max="12" width="10.7109375" customWidth="1"/>
    <col min="13" max="26" width="9.28515625" customWidth="1"/>
  </cols>
  <sheetData>
    <row r="1" spans="1:26" ht="15.75" x14ac:dyDescent="0.25">
      <c r="A1" s="101" t="s">
        <v>480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481</v>
      </c>
      <c r="B3" s="705"/>
      <c r="C3" s="705"/>
      <c r="D3" s="705"/>
      <c r="E3" s="705"/>
      <c r="F3" s="705"/>
      <c r="G3" s="705"/>
      <c r="H3" s="705"/>
      <c r="I3" s="705"/>
      <c r="J3" s="7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22" t="str">
        <f>'1'!E5</f>
        <v>KABUPATEN/KOTA</v>
      </c>
      <c r="F4" s="101" t="str">
        <f>'1'!F5</f>
        <v>KARANGANYAR</v>
      </c>
      <c r="G4" s="101"/>
      <c r="H4" s="101"/>
      <c r="I4" s="105"/>
      <c r="J4" s="105"/>
      <c r="K4" s="142"/>
      <c r="L4" s="142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22" t="str">
        <f>'1'!E6</f>
        <v>TAHUN</v>
      </c>
      <c r="F5" s="101">
        <f>'1'!F6</f>
        <v>2024</v>
      </c>
      <c r="G5" s="101"/>
      <c r="H5" s="101"/>
      <c r="I5" s="105"/>
      <c r="J5" s="105"/>
      <c r="K5" s="142"/>
      <c r="L5" s="142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55.5" customHeight="1" x14ac:dyDescent="0.25">
      <c r="A7" s="202" t="s">
        <v>4</v>
      </c>
      <c r="B7" s="203" t="s">
        <v>482</v>
      </c>
      <c r="C7" s="203" t="s">
        <v>483</v>
      </c>
      <c r="D7" s="204" t="s">
        <v>484</v>
      </c>
      <c r="E7" s="203" t="s">
        <v>485</v>
      </c>
      <c r="F7" s="203" t="s">
        <v>486</v>
      </c>
      <c r="G7" s="203" t="s">
        <v>487</v>
      </c>
      <c r="H7" s="203" t="s">
        <v>488</v>
      </c>
      <c r="I7" s="203" t="s">
        <v>489</v>
      </c>
      <c r="J7" s="203" t="s">
        <v>490</v>
      </c>
      <c r="K7" s="103"/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</row>
    <row r="8" spans="1:26" ht="13.5" customHeight="1" x14ac:dyDescent="0.25">
      <c r="A8" s="109">
        <v>1</v>
      </c>
      <c r="B8" s="126">
        <v>2</v>
      </c>
      <c r="C8" s="126">
        <v>3</v>
      </c>
      <c r="D8" s="126">
        <v>4</v>
      </c>
      <c r="E8" s="126">
        <v>5</v>
      </c>
      <c r="F8" s="126">
        <v>6</v>
      </c>
      <c r="G8" s="126">
        <v>7</v>
      </c>
      <c r="H8" s="126">
        <v>8</v>
      </c>
      <c r="I8" s="126">
        <v>9</v>
      </c>
      <c r="J8" s="109">
        <v>10</v>
      </c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</row>
    <row r="9" spans="1:26" ht="15" customHeight="1" x14ac:dyDescent="0.25">
      <c r="A9" s="194">
        <v>1</v>
      </c>
      <c r="B9" s="103">
        <f>'7'!B10</f>
        <v>0</v>
      </c>
      <c r="C9" s="205">
        <f>'7'!C10</f>
        <v>0</v>
      </c>
      <c r="D9" s="206">
        <f>'7'!F10</f>
        <v>0</v>
      </c>
      <c r="E9" s="206"/>
      <c r="F9" s="206"/>
      <c r="G9" s="207">
        <v>0</v>
      </c>
      <c r="H9" s="207">
        <v>0</v>
      </c>
      <c r="I9" s="207">
        <v>0</v>
      </c>
      <c r="J9" s="207">
        <v>0</v>
      </c>
      <c r="K9" s="103"/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spans="1:26" ht="15" customHeight="1" x14ac:dyDescent="0.25">
      <c r="A10" s="194">
        <v>2</v>
      </c>
      <c r="B10" s="103">
        <f>'7'!B11</f>
        <v>0</v>
      </c>
      <c r="C10" s="208">
        <f>'7'!C11</f>
        <v>0</v>
      </c>
      <c r="D10" s="206">
        <f>'7'!F11</f>
        <v>0</v>
      </c>
      <c r="E10" s="206"/>
      <c r="F10" s="206"/>
      <c r="G10" s="209">
        <v>0</v>
      </c>
      <c r="H10" s="209">
        <v>0</v>
      </c>
      <c r="I10" s="209">
        <v>0</v>
      </c>
      <c r="J10" s="209">
        <v>0</v>
      </c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</row>
    <row r="11" spans="1:26" ht="15" customHeight="1" x14ac:dyDescent="0.25">
      <c r="A11" s="194">
        <v>3</v>
      </c>
      <c r="B11" s="103">
        <f>'7'!B12</f>
        <v>0</v>
      </c>
      <c r="C11" s="208">
        <f>'7'!C12</f>
        <v>0</v>
      </c>
      <c r="D11" s="206">
        <f>'7'!F12</f>
        <v>0</v>
      </c>
      <c r="E11" s="206"/>
      <c r="F11" s="206"/>
      <c r="G11" s="209">
        <v>0</v>
      </c>
      <c r="H11" s="209">
        <v>0</v>
      </c>
      <c r="I11" s="209">
        <v>0</v>
      </c>
      <c r="J11" s="209">
        <v>0</v>
      </c>
      <c r="K11" s="103"/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722" t="s">
        <v>1</v>
      </c>
      <c r="B12" s="722"/>
      <c r="C12" s="212">
        <f>SUM(C9:C11)</f>
        <v>0</v>
      </c>
      <c r="D12" s="213">
        <f>SUM(D9:D11)</f>
        <v>0</v>
      </c>
      <c r="E12" s="213">
        <f>SUM(E9:E11)</f>
        <v>0</v>
      </c>
      <c r="F12" s="213">
        <f>SUM(F9:F11)</f>
        <v>0</v>
      </c>
      <c r="G12" s="214">
        <v>0</v>
      </c>
      <c r="H12" s="214">
        <v>0</v>
      </c>
      <c r="I12" s="214">
        <v>0</v>
      </c>
      <c r="J12" s="214">
        <v>0</v>
      </c>
      <c r="K12" s="103"/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142"/>
      <c r="B13" s="142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121" t="s">
        <v>474</v>
      </c>
      <c r="B14" s="121"/>
      <c r="C14" s="121"/>
      <c r="D14" s="121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121" t="s">
        <v>491</v>
      </c>
      <c r="B15" s="121"/>
      <c r="C15" s="121"/>
      <c r="D15" s="121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121"/>
      <c r="B16" s="121"/>
      <c r="C16" s="121"/>
      <c r="D16" s="121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" customHeight="1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spans="11:26" ht="15.75" customHeight="1" x14ac:dyDescent="0.25"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spans="11:26" ht="15.75" customHeight="1" x14ac:dyDescent="0.25"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spans="11:26" ht="15.75" customHeight="1" x14ac:dyDescent="0.25"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spans="11:26" ht="15.75" customHeight="1" x14ac:dyDescent="0.25"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spans="11:26" ht="15.75" customHeight="1" x14ac:dyDescent="0.25"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spans="11:26" ht="15.75" customHeight="1" x14ac:dyDescent="0.25"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spans="11:26" ht="15.75" customHeight="1" x14ac:dyDescent="0.25"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spans="11:26" ht="15.75" customHeight="1" x14ac:dyDescent="0.25"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spans="11:26" ht="15.75" customHeight="1" x14ac:dyDescent="0.25"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spans="11:26" ht="15.75" customHeight="1" x14ac:dyDescent="0.25"/>
    <row r="235" spans="11:26" ht="15.75" customHeight="1" x14ac:dyDescent="0.25"/>
    <row r="236" spans="11:26" ht="15.75" customHeight="1" x14ac:dyDescent="0.25"/>
    <row r="237" spans="11:26" ht="15.75" customHeight="1" x14ac:dyDescent="0.25"/>
    <row r="238" spans="11:26" ht="15.75" customHeight="1" x14ac:dyDescent="0.25"/>
    <row r="239" spans="11:26" ht="15.75" customHeight="1" x14ac:dyDescent="0.25"/>
    <row r="240" spans="1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">
    <mergeCell ref="A3:J3"/>
    <mergeCell ref="A12:B12"/>
  </mergeCells>
  <printOptions horizontalCentered="1"/>
  <pageMargins left="0.905555555555556" right="0.70833333333333304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A971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4" sqref="A24"/>
    </sheetView>
  </sheetViews>
  <sheetFormatPr defaultColWidth="14.42578125" defaultRowHeight="15" x14ac:dyDescent="0.25"/>
  <cols>
    <col min="1" max="1" width="4.42578125" customWidth="1"/>
    <col min="2" max="2" width="16.7109375" customWidth="1"/>
    <col min="3" max="3" width="21" customWidth="1"/>
    <col min="4" max="4" width="18.7109375" customWidth="1"/>
    <col min="5" max="5" width="15.5703125" customWidth="1"/>
    <col min="6" max="6" width="12.28515625" customWidth="1"/>
    <col min="7" max="7" width="20" customWidth="1"/>
    <col min="8" max="10" width="8.7109375" customWidth="1"/>
    <col min="11" max="11" width="33.42578125" customWidth="1"/>
    <col min="12" max="12" width="29" customWidth="1"/>
    <col min="13" max="13" width="29.28515625" customWidth="1"/>
    <col min="14" max="14" width="25.42578125" customWidth="1"/>
    <col min="15" max="15" width="13.140625" customWidth="1"/>
    <col min="16" max="16" width="37.140625" customWidth="1"/>
    <col min="17" max="17" width="20.5703125" customWidth="1"/>
    <col min="18" max="18" width="8.7109375" customWidth="1"/>
    <col min="19" max="19" width="47.28515625" customWidth="1"/>
    <col min="20" max="27" width="8.7109375" customWidth="1"/>
  </cols>
  <sheetData>
    <row r="1" spans="1:27" ht="15.75" x14ac:dyDescent="0.25">
      <c r="A1" s="101" t="s">
        <v>1261</v>
      </c>
      <c r="B1" s="103"/>
      <c r="C1" s="103"/>
      <c r="D1" s="103"/>
      <c r="E1" s="10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</row>
    <row r="2" spans="1:27" ht="15.75" x14ac:dyDescent="0.25">
      <c r="A2" s="103"/>
      <c r="B2" s="103"/>
      <c r="C2" s="103"/>
      <c r="D2" s="103"/>
      <c r="E2" s="10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</row>
    <row r="3" spans="1:27" ht="15" customHeight="1" x14ac:dyDescent="0.25">
      <c r="A3" s="713" t="s">
        <v>1262</v>
      </c>
      <c r="B3" s="713"/>
      <c r="C3" s="713"/>
      <c r="D3" s="713"/>
      <c r="E3" s="713"/>
      <c r="F3" s="713"/>
      <c r="G3" s="713"/>
      <c r="H3" s="193"/>
      <c r="I3" s="193"/>
      <c r="J3" s="193"/>
      <c r="K3" s="193"/>
      <c r="L3" s="193"/>
      <c r="M3" s="193"/>
      <c r="N3" s="193"/>
      <c r="O3" s="193"/>
      <c r="P3" s="193"/>
      <c r="Q3" s="193"/>
      <c r="R3" s="193"/>
      <c r="S3" s="193"/>
      <c r="T3" s="193"/>
      <c r="U3" s="193"/>
      <c r="V3" s="193"/>
      <c r="W3" s="193"/>
      <c r="X3" s="193"/>
      <c r="Y3" s="193"/>
      <c r="Z3" s="193"/>
      <c r="AA3" s="193"/>
    </row>
    <row r="4" spans="1:27" ht="15.75" x14ac:dyDescent="0.25">
      <c r="A4" s="102"/>
      <c r="B4" s="102"/>
      <c r="C4" s="102"/>
      <c r="D4" s="122" t="str">
        <f>'1'!$E$5</f>
        <v>KABUPATEN/KOTA</v>
      </c>
      <c r="E4" s="101" t="str">
        <f>'1'!$F$5</f>
        <v>KARANGANYAR</v>
      </c>
      <c r="F4" s="102"/>
      <c r="G4" s="102"/>
      <c r="H4" s="193"/>
      <c r="I4" s="193"/>
      <c r="J4" s="193"/>
      <c r="K4" s="193"/>
      <c r="L4" s="193"/>
      <c r="M4" s="193"/>
      <c r="N4" s="193"/>
      <c r="O4" s="193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  <c r="AA4" s="193"/>
    </row>
    <row r="5" spans="1:27" ht="15.75" x14ac:dyDescent="0.25">
      <c r="A5" s="102"/>
      <c r="B5" s="102"/>
      <c r="C5" s="102"/>
      <c r="D5" s="122" t="str">
        <f>'1'!$E$6</f>
        <v>TAHUN</v>
      </c>
      <c r="E5" s="101">
        <f>'1'!$F$6</f>
        <v>2024</v>
      </c>
      <c r="F5" s="102"/>
      <c r="G5" s="102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  <c r="AA5" s="193"/>
    </row>
    <row r="6" spans="1:27" ht="15.75" x14ac:dyDescent="0.25">
      <c r="A6" s="103"/>
      <c r="B6" s="103"/>
      <c r="C6" s="103"/>
      <c r="D6" s="103"/>
      <c r="E6" s="10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</row>
    <row r="7" spans="1:27" ht="60.75" customHeight="1" x14ac:dyDescent="0.25">
      <c r="A7" s="801" t="s">
        <v>4</v>
      </c>
      <c r="B7" s="707" t="s">
        <v>502</v>
      </c>
      <c r="C7" s="707" t="s">
        <v>592</v>
      </c>
      <c r="D7" s="707" t="s">
        <v>1263</v>
      </c>
      <c r="E7" s="707" t="s">
        <v>1264</v>
      </c>
      <c r="F7" s="707" t="s">
        <v>1265</v>
      </c>
      <c r="G7" s="707"/>
      <c r="H7" s="193"/>
      <c r="I7" s="193"/>
      <c r="J7" s="193"/>
      <c r="K7" s="193"/>
      <c r="L7" s="193"/>
      <c r="M7" s="193"/>
      <c r="N7" s="800"/>
      <c r="O7" s="800"/>
      <c r="P7" s="800"/>
      <c r="Q7" s="800"/>
      <c r="R7" s="800"/>
      <c r="S7" s="800"/>
      <c r="T7" s="193"/>
      <c r="U7" s="193"/>
      <c r="V7" s="193"/>
      <c r="W7" s="193"/>
      <c r="X7" s="193"/>
      <c r="Y7" s="193"/>
      <c r="Z7" s="193"/>
      <c r="AA7" s="193"/>
    </row>
    <row r="8" spans="1:27" ht="29.85" customHeight="1" x14ac:dyDescent="0.25">
      <c r="A8" s="801"/>
      <c r="B8" s="707"/>
      <c r="C8" s="707"/>
      <c r="D8" s="707"/>
      <c r="E8" s="707"/>
      <c r="F8" s="107" t="s">
        <v>326</v>
      </c>
      <c r="G8" s="107" t="s">
        <v>29</v>
      </c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</row>
    <row r="9" spans="1:27" ht="15.75" customHeight="1" x14ac:dyDescent="0.25">
      <c r="A9" s="555">
        <v>1</v>
      </c>
      <c r="B9" s="555">
        <v>2</v>
      </c>
      <c r="C9" s="555">
        <v>3</v>
      </c>
      <c r="D9" s="555">
        <v>4</v>
      </c>
      <c r="E9" s="555">
        <v>5</v>
      </c>
      <c r="F9" s="555">
        <v>6</v>
      </c>
      <c r="G9" s="555">
        <v>7</v>
      </c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</row>
    <row r="10" spans="1:27" ht="15.75" customHeight="1" x14ac:dyDescent="0.25">
      <c r="A10" s="556">
        <v>1</v>
      </c>
      <c r="B10" s="557" t="str">
        <f>'9'!B9</f>
        <v>JUMAPOLO</v>
      </c>
      <c r="C10" s="558" t="s">
        <v>788</v>
      </c>
      <c r="D10" s="128">
        <v>7</v>
      </c>
      <c r="E10" s="128">
        <v>3</v>
      </c>
      <c r="F10" s="128">
        <v>2</v>
      </c>
      <c r="G10" s="559">
        <f>F10/E10*100</f>
        <v>66.666666666666657</v>
      </c>
      <c r="I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</row>
    <row r="11" spans="1:27" ht="15.75" customHeight="1" x14ac:dyDescent="0.25">
      <c r="A11" s="560">
        <v>2</v>
      </c>
      <c r="B11" s="561"/>
      <c r="C11" s="558" t="s">
        <v>789</v>
      </c>
      <c r="D11" s="128">
        <v>8</v>
      </c>
      <c r="E11" s="128">
        <v>7</v>
      </c>
      <c r="F11" s="128">
        <v>6</v>
      </c>
      <c r="G11" s="559">
        <f>F11/E11*100</f>
        <v>85.714285714285708</v>
      </c>
      <c r="I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</row>
    <row r="12" spans="1:27" ht="15.75" customHeight="1" x14ac:dyDescent="0.25">
      <c r="A12" s="560">
        <v>3</v>
      </c>
      <c r="B12" s="561"/>
      <c r="C12" s="558" t="s">
        <v>798</v>
      </c>
      <c r="D12" s="128">
        <v>8</v>
      </c>
      <c r="E12" s="128">
        <v>3</v>
      </c>
      <c r="F12" s="128">
        <v>0</v>
      </c>
      <c r="G12" s="559">
        <v>0</v>
      </c>
      <c r="I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</row>
    <row r="13" spans="1:27" ht="15.75" customHeight="1" x14ac:dyDescent="0.25">
      <c r="A13" s="560">
        <v>4</v>
      </c>
      <c r="B13" s="561"/>
      <c r="C13" s="558" t="s">
        <v>797</v>
      </c>
      <c r="D13" s="128">
        <v>10</v>
      </c>
      <c r="E13" s="128">
        <v>4</v>
      </c>
      <c r="F13" s="128">
        <v>1</v>
      </c>
      <c r="G13" s="559">
        <f>F13/E13*100</f>
        <v>25</v>
      </c>
      <c r="I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</row>
    <row r="14" spans="1:27" ht="15.75" customHeight="1" x14ac:dyDescent="0.25">
      <c r="A14" s="560">
        <v>5</v>
      </c>
      <c r="B14" s="561"/>
      <c r="C14" s="558" t="s">
        <v>790</v>
      </c>
      <c r="D14" s="128">
        <v>7</v>
      </c>
      <c r="E14" s="128">
        <v>7</v>
      </c>
      <c r="F14" s="128">
        <v>0</v>
      </c>
      <c r="G14" s="559">
        <v>0</v>
      </c>
      <c r="I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</row>
    <row r="15" spans="1:27" ht="15.75" customHeight="1" x14ac:dyDescent="0.25">
      <c r="A15" s="560">
        <v>6</v>
      </c>
      <c r="B15" s="561"/>
      <c r="C15" s="558" t="s">
        <v>791</v>
      </c>
      <c r="D15" s="128">
        <v>8</v>
      </c>
      <c r="E15" s="128">
        <v>4</v>
      </c>
      <c r="F15" s="128">
        <v>0</v>
      </c>
      <c r="G15" s="559">
        <f t="shared" ref="G15:G22" si="0">F15/E15*100</f>
        <v>0</v>
      </c>
      <c r="I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</row>
    <row r="16" spans="1:27" ht="15.75" customHeight="1" x14ac:dyDescent="0.25">
      <c r="A16" s="560">
        <v>7</v>
      </c>
      <c r="B16" s="561"/>
      <c r="C16" s="558" t="s">
        <v>792</v>
      </c>
      <c r="D16" s="128">
        <v>7</v>
      </c>
      <c r="E16" s="128">
        <v>2</v>
      </c>
      <c r="F16" s="128">
        <v>0</v>
      </c>
      <c r="G16" s="559">
        <f t="shared" si="0"/>
        <v>0</v>
      </c>
      <c r="I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</row>
    <row r="17" spans="1:27" ht="15.75" customHeight="1" x14ac:dyDescent="0.25">
      <c r="A17" s="560">
        <v>8</v>
      </c>
      <c r="B17" s="561"/>
      <c r="C17" s="558" t="s">
        <v>793</v>
      </c>
      <c r="D17" s="128">
        <v>9</v>
      </c>
      <c r="E17" s="128">
        <v>9</v>
      </c>
      <c r="F17" s="128">
        <v>0</v>
      </c>
      <c r="G17" s="559">
        <f t="shared" si="0"/>
        <v>0</v>
      </c>
      <c r="I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</row>
    <row r="18" spans="1:27" ht="15.75" customHeight="1" x14ac:dyDescent="0.25">
      <c r="A18" s="560">
        <v>9</v>
      </c>
      <c r="B18" s="561"/>
      <c r="C18" s="558" t="s">
        <v>794</v>
      </c>
      <c r="D18" s="128">
        <v>9</v>
      </c>
      <c r="E18" s="128">
        <v>9</v>
      </c>
      <c r="F18" s="128">
        <v>0</v>
      </c>
      <c r="G18" s="559">
        <f t="shared" si="0"/>
        <v>0</v>
      </c>
      <c r="I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</row>
    <row r="19" spans="1:27" ht="15.75" customHeight="1" x14ac:dyDescent="0.25">
      <c r="A19" s="560">
        <v>10</v>
      </c>
      <c r="B19" s="561"/>
      <c r="C19" s="558" t="s">
        <v>795</v>
      </c>
      <c r="D19" s="128">
        <v>9</v>
      </c>
      <c r="E19" s="128">
        <v>12</v>
      </c>
      <c r="F19" s="128">
        <v>0</v>
      </c>
      <c r="G19" s="559">
        <f t="shared" si="0"/>
        <v>0</v>
      </c>
      <c r="I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</row>
    <row r="20" spans="1:27" ht="15.75" customHeight="1" x14ac:dyDescent="0.25">
      <c r="A20" s="560">
        <v>11</v>
      </c>
      <c r="B20" s="561"/>
      <c r="C20" s="558" t="s">
        <v>504</v>
      </c>
      <c r="D20" s="128">
        <v>10</v>
      </c>
      <c r="E20" s="128">
        <v>3</v>
      </c>
      <c r="F20" s="128">
        <v>0</v>
      </c>
      <c r="G20" s="559">
        <f t="shared" si="0"/>
        <v>0</v>
      </c>
      <c r="I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</row>
    <row r="21" spans="1:27" ht="15.75" customHeight="1" x14ac:dyDescent="0.25">
      <c r="A21" s="560">
        <v>12</v>
      </c>
      <c r="B21" s="561"/>
      <c r="C21" s="558" t="s">
        <v>796</v>
      </c>
      <c r="D21" s="128">
        <v>10</v>
      </c>
      <c r="E21" s="128">
        <v>5</v>
      </c>
      <c r="F21" s="128">
        <v>3</v>
      </c>
      <c r="G21" s="559">
        <f t="shared" si="0"/>
        <v>60</v>
      </c>
      <c r="I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</row>
    <row r="22" spans="1:27" ht="15.75" customHeight="1" x14ac:dyDescent="0.25">
      <c r="A22" s="449" t="s">
        <v>597</v>
      </c>
      <c r="B22" s="562"/>
      <c r="C22" s="562"/>
      <c r="D22" s="128">
        <f>SUM(D10:D21)</f>
        <v>102</v>
      </c>
      <c r="E22" s="128">
        <f>SUM(E10:E21)</f>
        <v>68</v>
      </c>
      <c r="F22" s="128">
        <f>SUM(F10:F21)</f>
        <v>12</v>
      </c>
      <c r="G22" s="559">
        <f t="shared" si="0"/>
        <v>17.647058823529413</v>
      </c>
      <c r="H22" s="193"/>
      <c r="I22" s="193"/>
      <c r="J22" s="193"/>
      <c r="K22" s="193"/>
      <c r="L22" s="193"/>
      <c r="M22" s="193"/>
      <c r="N22" s="193"/>
      <c r="O22" s="193"/>
      <c r="P22" s="193"/>
    </row>
    <row r="23" spans="1:27" ht="15.75" customHeight="1" x14ac:dyDescent="0.25">
      <c r="A23" s="563"/>
      <c r="B23" s="563"/>
      <c r="C23" s="563"/>
      <c r="D23" s="563"/>
      <c r="E23" s="563"/>
      <c r="F23" s="563"/>
      <c r="G23" s="563"/>
      <c r="H23" s="193"/>
      <c r="I23" s="193"/>
      <c r="J23" s="193"/>
      <c r="K23" s="193"/>
      <c r="L23" s="193"/>
      <c r="M23" s="193"/>
      <c r="N23" s="193"/>
      <c r="O23" s="193"/>
      <c r="P23" s="193"/>
    </row>
    <row r="24" spans="1:27" ht="15.75" customHeight="1" x14ac:dyDescent="0.25">
      <c r="A24" s="696" t="s">
        <v>1382</v>
      </c>
      <c r="B24" s="563"/>
      <c r="C24" s="563"/>
      <c r="D24" s="563"/>
      <c r="E24" s="563"/>
      <c r="F24" s="563"/>
      <c r="G24" s="563"/>
      <c r="H24" s="193"/>
      <c r="I24" s="193"/>
      <c r="J24" s="193"/>
      <c r="K24" s="193"/>
      <c r="L24" s="193"/>
      <c r="M24" s="193"/>
      <c r="N24" s="193"/>
      <c r="O24" s="193"/>
      <c r="P24" s="193"/>
    </row>
    <row r="25" spans="1:27" ht="15.75" customHeight="1" x14ac:dyDescent="0.25">
      <c r="A25" s="193"/>
      <c r="B25" s="193"/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</row>
    <row r="26" spans="1:27" ht="15.75" customHeight="1" x14ac:dyDescent="0.25">
      <c r="A26" s="193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</row>
    <row r="27" spans="1:27" ht="15.75" customHeight="1" x14ac:dyDescent="0.25">
      <c r="A27" s="193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</row>
    <row r="28" spans="1:27" ht="15.75" customHeight="1" x14ac:dyDescent="0.25">
      <c r="A28" s="193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</row>
    <row r="29" spans="1:27" ht="15.75" customHeight="1" x14ac:dyDescent="0.25">
      <c r="A29" s="193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</row>
    <row r="30" spans="1:27" ht="15.75" customHeight="1" x14ac:dyDescent="0.25">
      <c r="A30" s="193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</row>
    <row r="31" spans="1:27" ht="15.75" customHeight="1" x14ac:dyDescent="0.25">
      <c r="A31" s="193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</row>
    <row r="32" spans="1:27" ht="15.75" customHeight="1" x14ac:dyDescent="0.25">
      <c r="A32" s="193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</row>
    <row r="33" spans="1:27" ht="15.75" customHeight="1" x14ac:dyDescent="0.25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</row>
    <row r="34" spans="1:27" ht="15.75" customHeight="1" x14ac:dyDescent="0.25">
      <c r="A34" s="193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</row>
    <row r="35" spans="1:27" ht="15.75" customHeight="1" x14ac:dyDescent="0.25">
      <c r="A35" s="193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</row>
    <row r="36" spans="1:27" ht="15.75" customHeight="1" x14ac:dyDescent="0.25">
      <c r="A36" s="193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</row>
    <row r="37" spans="1:27" ht="15.75" customHeight="1" x14ac:dyDescent="0.25">
      <c r="A37" s="193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</row>
    <row r="38" spans="1:27" ht="15.75" customHeight="1" x14ac:dyDescent="0.25">
      <c r="A38" s="193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</row>
    <row r="39" spans="1:27" ht="15.75" customHeight="1" x14ac:dyDescent="0.25">
      <c r="A39" s="193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</row>
    <row r="40" spans="1:27" ht="15.75" customHeight="1" x14ac:dyDescent="0.25">
      <c r="A40" s="193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</row>
    <row r="41" spans="1:27" ht="15.75" customHeight="1" x14ac:dyDescent="0.25">
      <c r="A41" s="193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</row>
    <row r="42" spans="1:27" ht="15.75" customHeight="1" x14ac:dyDescent="0.25">
      <c r="A42" s="193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</row>
    <row r="43" spans="1:27" ht="15.75" customHeight="1" x14ac:dyDescent="0.25">
      <c r="A43" s="193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</row>
    <row r="44" spans="1:27" ht="15.75" customHeight="1" x14ac:dyDescent="0.25">
      <c r="A44" s="193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</row>
    <row r="45" spans="1:27" ht="15.75" customHeight="1" x14ac:dyDescent="0.25">
      <c r="A45" s="193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</row>
    <row r="46" spans="1:27" ht="15.75" customHeight="1" x14ac:dyDescent="0.25">
      <c r="A46" s="193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</row>
    <row r="47" spans="1:27" ht="15.75" customHeight="1" x14ac:dyDescent="0.25">
      <c r="A47" s="193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</row>
    <row r="48" spans="1:27" ht="15.75" customHeight="1" x14ac:dyDescent="0.25">
      <c r="A48" s="193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</row>
    <row r="49" spans="1:27" ht="15.75" customHeight="1" x14ac:dyDescent="0.25">
      <c r="A49" s="193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</row>
    <row r="50" spans="1:27" ht="15.75" customHeight="1" x14ac:dyDescent="0.25">
      <c r="A50" s="193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</row>
    <row r="51" spans="1:27" ht="15.75" customHeight="1" x14ac:dyDescent="0.25">
      <c r="A51" s="193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</row>
    <row r="52" spans="1:27" ht="15.75" customHeight="1" x14ac:dyDescent="0.25">
      <c r="A52" s="193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</row>
    <row r="53" spans="1:27" ht="15.75" customHeight="1" x14ac:dyDescent="0.25">
      <c r="A53" s="193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</row>
    <row r="54" spans="1:27" ht="15.75" customHeight="1" x14ac:dyDescent="0.25">
      <c r="A54" s="193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</row>
    <row r="55" spans="1:27" ht="15.75" customHeight="1" x14ac:dyDescent="0.25">
      <c r="A55" s="193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</row>
    <row r="56" spans="1:27" ht="15.75" customHeight="1" x14ac:dyDescent="0.25">
      <c r="A56" s="193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</row>
    <row r="57" spans="1:27" ht="15.75" customHeight="1" x14ac:dyDescent="0.25">
      <c r="A57" s="193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</row>
    <row r="58" spans="1:27" ht="15.75" customHeight="1" x14ac:dyDescent="0.25">
      <c r="A58" s="193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</row>
    <row r="59" spans="1:27" ht="15.75" customHeight="1" x14ac:dyDescent="0.25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</row>
    <row r="60" spans="1:27" ht="15.75" customHeight="1" x14ac:dyDescent="0.25">
      <c r="A60" s="193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</row>
    <row r="61" spans="1:27" ht="15.75" customHeight="1" x14ac:dyDescent="0.25">
      <c r="A61" s="193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</row>
    <row r="62" spans="1:27" ht="15.75" customHeight="1" x14ac:dyDescent="0.25">
      <c r="A62" s="193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</row>
    <row r="63" spans="1:27" ht="15.75" customHeight="1" x14ac:dyDescent="0.25">
      <c r="A63" s="193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</row>
    <row r="64" spans="1:27" ht="15.75" customHeight="1" x14ac:dyDescent="0.25">
      <c r="A64" s="193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</row>
    <row r="65" spans="1:27" ht="15.75" customHeight="1" x14ac:dyDescent="0.25">
      <c r="A65" s="193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</row>
    <row r="66" spans="1:27" ht="15.75" customHeight="1" x14ac:dyDescent="0.25">
      <c r="A66" s="193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</row>
    <row r="67" spans="1:27" ht="15.75" customHeight="1" x14ac:dyDescent="0.25">
      <c r="A67" s="193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</row>
    <row r="68" spans="1:27" ht="15.75" customHeight="1" x14ac:dyDescent="0.25">
      <c r="A68" s="193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</row>
    <row r="69" spans="1:27" ht="15.75" customHeight="1" x14ac:dyDescent="0.25">
      <c r="A69" s="193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</row>
    <row r="70" spans="1:27" ht="15.75" customHeight="1" x14ac:dyDescent="0.25">
      <c r="A70" s="193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</row>
    <row r="71" spans="1:27" ht="15.75" customHeight="1" x14ac:dyDescent="0.25">
      <c r="A71" s="193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</row>
    <row r="72" spans="1:27" ht="15.75" customHeight="1" x14ac:dyDescent="0.25">
      <c r="A72" s="193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</row>
    <row r="73" spans="1:27" ht="15.75" customHeight="1" x14ac:dyDescent="0.25">
      <c r="A73" s="193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</row>
    <row r="74" spans="1:27" ht="15.75" customHeight="1" x14ac:dyDescent="0.25">
      <c r="A74" s="193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</row>
    <row r="75" spans="1:27" ht="15.75" customHeight="1" x14ac:dyDescent="0.25">
      <c r="A75" s="193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</row>
    <row r="76" spans="1:27" ht="15.75" customHeight="1" x14ac:dyDescent="0.25">
      <c r="A76" s="193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</row>
    <row r="77" spans="1:27" ht="15.75" customHeight="1" x14ac:dyDescent="0.25">
      <c r="A77" s="193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</row>
    <row r="78" spans="1:27" ht="15.75" customHeight="1" x14ac:dyDescent="0.25">
      <c r="A78" s="193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</row>
    <row r="79" spans="1:27" ht="15.75" customHeight="1" x14ac:dyDescent="0.25">
      <c r="A79" s="193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</row>
    <row r="80" spans="1:27" ht="15.75" customHeight="1" x14ac:dyDescent="0.25">
      <c r="A80" s="193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</row>
    <row r="81" spans="1:27" ht="15.75" customHeight="1" x14ac:dyDescent="0.25">
      <c r="A81" s="193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</row>
    <row r="82" spans="1:27" ht="15.75" customHeight="1" x14ac:dyDescent="0.25">
      <c r="A82" s="193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</row>
    <row r="83" spans="1:27" ht="15.75" customHeight="1" x14ac:dyDescent="0.25">
      <c r="A83" s="193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</row>
    <row r="84" spans="1:27" ht="15.75" customHeight="1" x14ac:dyDescent="0.25">
      <c r="A84" s="193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</row>
    <row r="85" spans="1:27" ht="15.75" customHeight="1" x14ac:dyDescent="0.25">
      <c r="A85" s="193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</row>
    <row r="86" spans="1:27" ht="15.75" customHeight="1" x14ac:dyDescent="0.25">
      <c r="A86" s="193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</row>
    <row r="87" spans="1:27" ht="15.75" customHeight="1" x14ac:dyDescent="0.25">
      <c r="A87" s="193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</row>
    <row r="88" spans="1:27" ht="15.75" customHeight="1" x14ac:dyDescent="0.25">
      <c r="A88" s="193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</row>
    <row r="89" spans="1:27" ht="15.75" customHeight="1" x14ac:dyDescent="0.25">
      <c r="A89" s="193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</row>
    <row r="90" spans="1:27" ht="15.75" customHeight="1" x14ac:dyDescent="0.25">
      <c r="A90" s="193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</row>
    <row r="91" spans="1:27" ht="15.75" customHeight="1" x14ac:dyDescent="0.25">
      <c r="A91" s="193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</row>
    <row r="92" spans="1:27" ht="15.75" customHeight="1" x14ac:dyDescent="0.25">
      <c r="A92" s="193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</row>
    <row r="93" spans="1:27" ht="15.75" customHeight="1" x14ac:dyDescent="0.25">
      <c r="A93" s="193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</row>
    <row r="94" spans="1:27" ht="15.75" customHeight="1" x14ac:dyDescent="0.25">
      <c r="A94" s="193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</row>
    <row r="95" spans="1:27" ht="15.75" customHeight="1" x14ac:dyDescent="0.25">
      <c r="A95" s="193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</row>
    <row r="96" spans="1:27" ht="15.75" customHeight="1" x14ac:dyDescent="0.25">
      <c r="A96" s="193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</row>
    <row r="97" spans="1:27" ht="15.75" customHeight="1" x14ac:dyDescent="0.25">
      <c r="A97" s="193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</row>
    <row r="98" spans="1:27" ht="15.75" customHeight="1" x14ac:dyDescent="0.25">
      <c r="A98" s="193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</row>
    <row r="99" spans="1:27" ht="15.75" customHeight="1" x14ac:dyDescent="0.25">
      <c r="A99" s="193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</row>
    <row r="100" spans="1:27" ht="15.75" customHeight="1" x14ac:dyDescent="0.25">
      <c r="A100" s="193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</row>
    <row r="101" spans="1:27" ht="15.75" customHeight="1" x14ac:dyDescent="0.25">
      <c r="A101" s="193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</row>
    <row r="102" spans="1:27" ht="15.75" customHeight="1" x14ac:dyDescent="0.25">
      <c r="A102" s="193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</row>
    <row r="103" spans="1:27" ht="15.75" customHeight="1" x14ac:dyDescent="0.25">
      <c r="A103" s="193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</row>
    <row r="104" spans="1:27" ht="15.75" customHeight="1" x14ac:dyDescent="0.25">
      <c r="A104" s="193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</row>
    <row r="105" spans="1:27" ht="15.75" customHeight="1" x14ac:dyDescent="0.25">
      <c r="A105" s="193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</row>
    <row r="106" spans="1:27" ht="15.75" customHeight="1" x14ac:dyDescent="0.25">
      <c r="A106" s="193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</row>
    <row r="107" spans="1:27" ht="15.75" customHeight="1" x14ac:dyDescent="0.25">
      <c r="A107" s="193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</row>
    <row r="108" spans="1:27" ht="15.75" customHeight="1" x14ac:dyDescent="0.25">
      <c r="A108" s="193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</row>
    <row r="109" spans="1:27" ht="15.75" customHeight="1" x14ac:dyDescent="0.25">
      <c r="A109" s="193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</row>
    <row r="110" spans="1:27" ht="15.75" customHeight="1" x14ac:dyDescent="0.25">
      <c r="A110" s="193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</row>
    <row r="111" spans="1:27" ht="15.75" customHeight="1" x14ac:dyDescent="0.25">
      <c r="A111" s="193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</row>
    <row r="112" spans="1:27" ht="15.75" customHeight="1" x14ac:dyDescent="0.25">
      <c r="A112" s="193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</row>
    <row r="113" spans="1:27" ht="15.75" customHeight="1" x14ac:dyDescent="0.25">
      <c r="A113" s="193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</row>
    <row r="114" spans="1:27" ht="15.75" customHeight="1" x14ac:dyDescent="0.25">
      <c r="A114" s="193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</row>
    <row r="115" spans="1:27" ht="15.75" customHeight="1" x14ac:dyDescent="0.25">
      <c r="A115" s="193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</row>
    <row r="116" spans="1:27" ht="15.75" customHeight="1" x14ac:dyDescent="0.25">
      <c r="A116" s="193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</row>
    <row r="117" spans="1:27" ht="15.75" customHeight="1" x14ac:dyDescent="0.25">
      <c r="A117" s="193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</row>
    <row r="118" spans="1:27" ht="15.75" customHeight="1" x14ac:dyDescent="0.25">
      <c r="A118" s="193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</row>
    <row r="119" spans="1:27" ht="15.75" customHeight="1" x14ac:dyDescent="0.25">
      <c r="A119" s="193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</row>
    <row r="120" spans="1:27" ht="15.75" customHeight="1" x14ac:dyDescent="0.25">
      <c r="A120" s="193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</row>
    <row r="121" spans="1:27" ht="15.75" customHeight="1" x14ac:dyDescent="0.25">
      <c r="A121" s="193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</row>
    <row r="122" spans="1:27" ht="15.75" customHeight="1" x14ac:dyDescent="0.25">
      <c r="A122" s="193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</row>
    <row r="123" spans="1:27" ht="15.75" customHeight="1" x14ac:dyDescent="0.25">
      <c r="A123" s="193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</row>
    <row r="124" spans="1:27" ht="15.75" customHeight="1" x14ac:dyDescent="0.25">
      <c r="A124" s="193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</row>
    <row r="125" spans="1:27" ht="15.75" customHeight="1" x14ac:dyDescent="0.25">
      <c r="A125" s="193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</row>
    <row r="126" spans="1:27" ht="15.75" customHeight="1" x14ac:dyDescent="0.25">
      <c r="A126" s="193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</row>
    <row r="127" spans="1:27" ht="15.75" customHeight="1" x14ac:dyDescent="0.25">
      <c r="A127" s="193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</row>
    <row r="128" spans="1:27" ht="15.75" customHeight="1" x14ac:dyDescent="0.25">
      <c r="A128" s="193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</row>
    <row r="129" spans="1:27" ht="15.75" customHeight="1" x14ac:dyDescent="0.25">
      <c r="A129" s="193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</row>
    <row r="130" spans="1:27" ht="15.75" customHeight="1" x14ac:dyDescent="0.25">
      <c r="A130" s="193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</row>
    <row r="131" spans="1:27" ht="15.75" customHeight="1" x14ac:dyDescent="0.25">
      <c r="A131" s="193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</row>
    <row r="132" spans="1:27" ht="15.75" customHeight="1" x14ac:dyDescent="0.25">
      <c r="A132" s="193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</row>
    <row r="133" spans="1:27" ht="15.75" customHeight="1" x14ac:dyDescent="0.25">
      <c r="A133" s="193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</row>
    <row r="134" spans="1:27" ht="15.75" customHeight="1" x14ac:dyDescent="0.25">
      <c r="A134" s="193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</row>
    <row r="135" spans="1:27" ht="15.75" customHeight="1" x14ac:dyDescent="0.25">
      <c r="A135" s="193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</row>
    <row r="136" spans="1:27" ht="15.75" customHeight="1" x14ac:dyDescent="0.25">
      <c r="A136" s="193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</row>
    <row r="137" spans="1:27" ht="15.75" customHeight="1" x14ac:dyDescent="0.25">
      <c r="A137" s="193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</row>
    <row r="138" spans="1:27" ht="15.75" customHeight="1" x14ac:dyDescent="0.25">
      <c r="A138" s="193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</row>
    <row r="139" spans="1:27" ht="15.75" customHeight="1" x14ac:dyDescent="0.25">
      <c r="A139" s="193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</row>
    <row r="140" spans="1:27" ht="15.75" customHeight="1" x14ac:dyDescent="0.25">
      <c r="A140" s="193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</row>
    <row r="141" spans="1:27" ht="15.75" customHeight="1" x14ac:dyDescent="0.25">
      <c r="A141" s="193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</row>
    <row r="142" spans="1:27" ht="15.75" customHeight="1" x14ac:dyDescent="0.25">
      <c r="A142" s="193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</row>
    <row r="143" spans="1:27" ht="15.75" customHeight="1" x14ac:dyDescent="0.25">
      <c r="A143" s="193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</row>
    <row r="144" spans="1:27" ht="15.75" customHeight="1" x14ac:dyDescent="0.25">
      <c r="A144" s="193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</row>
    <row r="145" spans="1:27" ht="15.75" customHeight="1" x14ac:dyDescent="0.25">
      <c r="A145" s="193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</row>
    <row r="146" spans="1:27" ht="15.75" customHeight="1" x14ac:dyDescent="0.25">
      <c r="A146" s="193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</row>
    <row r="147" spans="1:27" ht="15.75" customHeight="1" x14ac:dyDescent="0.25">
      <c r="A147" s="193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</row>
    <row r="148" spans="1:27" ht="15.75" customHeight="1" x14ac:dyDescent="0.25">
      <c r="A148" s="193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</row>
    <row r="149" spans="1:27" ht="15.75" customHeight="1" x14ac:dyDescent="0.25">
      <c r="A149" s="193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</row>
    <row r="150" spans="1:27" ht="15.75" customHeight="1" x14ac:dyDescent="0.25">
      <c r="A150" s="193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</row>
    <row r="151" spans="1:27" ht="15.75" customHeight="1" x14ac:dyDescent="0.25">
      <c r="A151" s="193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</row>
    <row r="152" spans="1:27" ht="15.75" customHeight="1" x14ac:dyDescent="0.25">
      <c r="A152" s="193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</row>
    <row r="153" spans="1:27" ht="15.75" customHeight="1" x14ac:dyDescent="0.25">
      <c r="A153" s="193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</row>
    <row r="154" spans="1:27" ht="15.75" customHeight="1" x14ac:dyDescent="0.25">
      <c r="A154" s="193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</row>
    <row r="155" spans="1:27" ht="15.75" customHeight="1" x14ac:dyDescent="0.25">
      <c r="A155" s="193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</row>
    <row r="156" spans="1:27" ht="15.75" customHeight="1" x14ac:dyDescent="0.25">
      <c r="A156" s="193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</row>
    <row r="157" spans="1:27" ht="15.75" customHeight="1" x14ac:dyDescent="0.25">
      <c r="A157" s="193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</row>
    <row r="158" spans="1:27" ht="15.75" customHeight="1" x14ac:dyDescent="0.25">
      <c r="A158" s="193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</row>
    <row r="159" spans="1:27" ht="15.75" customHeight="1" x14ac:dyDescent="0.25">
      <c r="A159" s="193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</row>
    <row r="160" spans="1:27" ht="15.75" customHeight="1" x14ac:dyDescent="0.25">
      <c r="A160" s="193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</row>
    <row r="161" spans="1:27" ht="15.75" customHeight="1" x14ac:dyDescent="0.25">
      <c r="A161" s="193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</row>
    <row r="162" spans="1:27" ht="15.75" customHeight="1" x14ac:dyDescent="0.25">
      <c r="A162" s="193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</row>
    <row r="163" spans="1:27" ht="15.75" customHeight="1" x14ac:dyDescent="0.25">
      <c r="A163" s="193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</row>
    <row r="164" spans="1:27" ht="15.75" customHeight="1" x14ac:dyDescent="0.25">
      <c r="A164" s="193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</row>
    <row r="165" spans="1:27" ht="15.75" customHeight="1" x14ac:dyDescent="0.25">
      <c r="A165" s="193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</row>
    <row r="166" spans="1:27" ht="15.75" customHeight="1" x14ac:dyDescent="0.25">
      <c r="A166" s="193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</row>
    <row r="167" spans="1:27" ht="15.75" customHeight="1" x14ac:dyDescent="0.25">
      <c r="A167" s="193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</row>
    <row r="168" spans="1:27" ht="15.75" customHeight="1" x14ac:dyDescent="0.25">
      <c r="A168" s="193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</row>
    <row r="169" spans="1:27" ht="15.75" customHeight="1" x14ac:dyDescent="0.25">
      <c r="A169" s="193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</row>
    <row r="170" spans="1:27" ht="15.75" customHeight="1" x14ac:dyDescent="0.25">
      <c r="A170" s="193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</row>
    <row r="171" spans="1:27" ht="15.75" customHeight="1" x14ac:dyDescent="0.25">
      <c r="A171" s="193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</row>
    <row r="172" spans="1:27" ht="15.75" customHeight="1" x14ac:dyDescent="0.25">
      <c r="A172" s="193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</row>
    <row r="173" spans="1:27" ht="15.75" customHeight="1" x14ac:dyDescent="0.25">
      <c r="A173" s="193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</row>
    <row r="174" spans="1:27" ht="15.75" customHeight="1" x14ac:dyDescent="0.25">
      <c r="A174" s="193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</row>
    <row r="175" spans="1:27" ht="15.75" customHeight="1" x14ac:dyDescent="0.25">
      <c r="A175" s="193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</row>
    <row r="176" spans="1:27" ht="15.75" customHeight="1" x14ac:dyDescent="0.25">
      <c r="A176" s="193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</row>
    <row r="177" spans="1:27" ht="15.75" customHeight="1" x14ac:dyDescent="0.25">
      <c r="A177" s="193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</row>
    <row r="178" spans="1:27" ht="15.75" customHeight="1" x14ac:dyDescent="0.25">
      <c r="A178" s="193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</row>
    <row r="179" spans="1:27" ht="15.75" customHeight="1" x14ac:dyDescent="0.25">
      <c r="A179" s="193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</row>
    <row r="180" spans="1:27" ht="15.75" customHeight="1" x14ac:dyDescent="0.25">
      <c r="A180" s="193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</row>
    <row r="181" spans="1:27" ht="15.75" customHeight="1" x14ac:dyDescent="0.25">
      <c r="A181" s="193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</row>
    <row r="182" spans="1:27" ht="15.75" customHeight="1" x14ac:dyDescent="0.25">
      <c r="A182" s="193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</row>
    <row r="183" spans="1:27" ht="15.75" customHeight="1" x14ac:dyDescent="0.25">
      <c r="A183" s="193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</row>
    <row r="184" spans="1:27" ht="15.75" customHeight="1" x14ac:dyDescent="0.25">
      <c r="A184" s="193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</row>
    <row r="185" spans="1:27" ht="15.75" customHeight="1" x14ac:dyDescent="0.25">
      <c r="A185" s="193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</row>
    <row r="186" spans="1:27" ht="15.75" customHeight="1" x14ac:dyDescent="0.25">
      <c r="A186" s="193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</row>
    <row r="187" spans="1:27" ht="15.75" customHeight="1" x14ac:dyDescent="0.25">
      <c r="A187" s="193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</row>
    <row r="188" spans="1:27" ht="15.75" customHeight="1" x14ac:dyDescent="0.25">
      <c r="A188" s="193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</row>
    <row r="189" spans="1:27" ht="15.75" customHeight="1" x14ac:dyDescent="0.25">
      <c r="A189" s="193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</row>
    <row r="190" spans="1:27" ht="15.75" customHeight="1" x14ac:dyDescent="0.25">
      <c r="A190" s="193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</row>
    <row r="191" spans="1:27" ht="15.75" customHeight="1" x14ac:dyDescent="0.25">
      <c r="A191" s="193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</row>
    <row r="192" spans="1:27" ht="15.75" customHeight="1" x14ac:dyDescent="0.25">
      <c r="A192" s="193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</row>
    <row r="193" spans="1:27" ht="15.75" customHeight="1" x14ac:dyDescent="0.25">
      <c r="A193" s="193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</row>
    <row r="194" spans="1:27" ht="15.75" customHeight="1" x14ac:dyDescent="0.25">
      <c r="A194" s="193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</row>
    <row r="195" spans="1:27" ht="15.75" customHeight="1" x14ac:dyDescent="0.25">
      <c r="A195" s="193"/>
      <c r="B195" s="193"/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</row>
    <row r="196" spans="1:27" ht="15.75" customHeight="1" x14ac:dyDescent="0.25"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</row>
    <row r="197" spans="1:27" ht="15.75" customHeight="1" x14ac:dyDescent="0.25"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</row>
    <row r="198" spans="1:27" ht="15.75" customHeight="1" x14ac:dyDescent="0.25"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</row>
    <row r="199" spans="1:27" ht="15.75" customHeight="1" x14ac:dyDescent="0.25"/>
    <row r="200" spans="1:27" ht="15.75" customHeight="1" x14ac:dyDescent="0.25"/>
    <row r="201" spans="1:27" ht="15.75" customHeight="1" x14ac:dyDescent="0.25"/>
    <row r="202" spans="1:27" ht="15.75" customHeight="1" x14ac:dyDescent="0.25"/>
    <row r="203" spans="1:27" ht="15.75" customHeight="1" x14ac:dyDescent="0.25"/>
    <row r="204" spans="1:27" ht="15.75" customHeight="1" x14ac:dyDescent="0.25"/>
    <row r="205" spans="1:27" ht="15.75" customHeight="1" x14ac:dyDescent="0.25"/>
    <row r="206" spans="1:27" ht="15.75" customHeight="1" x14ac:dyDescent="0.25"/>
    <row r="207" spans="1:27" ht="15.75" customHeight="1" x14ac:dyDescent="0.25"/>
    <row r="208" spans="1:27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</sheetData>
  <mergeCells count="8">
    <mergeCell ref="N7:S7"/>
    <mergeCell ref="A3:G3"/>
    <mergeCell ref="A7:A8"/>
    <mergeCell ref="B7:B8"/>
    <mergeCell ref="C7:C8"/>
    <mergeCell ref="D7:D8"/>
    <mergeCell ref="E7:E8"/>
    <mergeCell ref="F7:G7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Q965"/>
  <sheetViews>
    <sheetView zoomScaleNormal="100" workbookViewId="0">
      <pane xSplit="1" ySplit="6" topLeftCell="G7" activePane="bottomRight" state="frozen"/>
      <selection pane="topRight" activeCell="C1" sqref="C1"/>
      <selection pane="bottomLeft" activeCell="A7" sqref="A7"/>
      <selection pane="bottomRight" activeCell="G26" sqref="G26"/>
    </sheetView>
  </sheetViews>
  <sheetFormatPr defaultColWidth="14.42578125" defaultRowHeight="15" x14ac:dyDescent="0.25"/>
  <cols>
    <col min="1" max="1" width="5.7109375" customWidth="1"/>
    <col min="2" max="2" width="12.7109375" customWidth="1"/>
    <col min="3" max="3" width="16.42578125" customWidth="1"/>
    <col min="4" max="4" width="11.7109375" customWidth="1"/>
    <col min="5" max="5" width="10.42578125" customWidth="1"/>
    <col min="6" max="6" width="16.7109375" customWidth="1"/>
    <col min="7" max="7" width="13.7109375" customWidth="1"/>
    <col min="8" max="8" width="14.5703125" customWidth="1"/>
    <col min="9" max="9" width="23.28515625" bestFit="1" customWidth="1"/>
    <col min="10" max="10" width="20.140625" bestFit="1" customWidth="1"/>
    <col min="11" max="11" width="10.85546875" bestFit="1" customWidth="1"/>
    <col min="12" max="12" width="6.42578125" customWidth="1"/>
    <col min="13" max="13" width="9.85546875" customWidth="1"/>
    <col min="14" max="14" width="12" customWidth="1"/>
    <col min="15" max="15" width="25.42578125" customWidth="1"/>
    <col min="16" max="16" width="26.85546875" customWidth="1"/>
    <col min="17" max="17" width="8.7109375" customWidth="1"/>
  </cols>
  <sheetData>
    <row r="1" spans="1:17" ht="15.75" x14ac:dyDescent="0.25">
      <c r="A1" s="101" t="s">
        <v>1266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93"/>
      <c r="Q1" s="193"/>
    </row>
    <row r="2" spans="1:17" ht="18" x14ac:dyDescent="0.25">
      <c r="A2" s="564"/>
      <c r="B2" s="564"/>
      <c r="C2" s="564"/>
      <c r="D2" s="564"/>
      <c r="E2" s="564"/>
      <c r="F2" s="564"/>
      <c r="G2" s="564"/>
      <c r="H2" s="564"/>
      <c r="I2" s="564"/>
      <c r="J2" s="564"/>
      <c r="K2" s="564"/>
      <c r="L2" s="564"/>
      <c r="M2" s="564"/>
      <c r="N2" s="564"/>
      <c r="O2" s="564"/>
      <c r="P2" s="193"/>
      <c r="Q2" s="193"/>
    </row>
    <row r="3" spans="1:17" ht="15.75" x14ac:dyDescent="0.25">
      <c r="A3" s="705" t="s">
        <v>1267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193"/>
      <c r="Q3" s="193"/>
    </row>
    <row r="4" spans="1:17" ht="15.75" x14ac:dyDescent="0.25">
      <c r="A4" s="102"/>
      <c r="B4" s="102"/>
      <c r="C4" s="102"/>
      <c r="D4" s="102"/>
      <c r="E4" s="102"/>
      <c r="F4" s="102"/>
      <c r="G4" s="102"/>
      <c r="H4" s="102"/>
      <c r="I4" s="122" t="str">
        <f>'1'!$E$5</f>
        <v>KABUPATEN/KOTA</v>
      </c>
      <c r="J4" s="101" t="str">
        <f>'1'!$F$5</f>
        <v>KARANGANYAR</v>
      </c>
      <c r="K4" s="102"/>
      <c r="L4" s="102"/>
      <c r="M4" s="102"/>
      <c r="N4" s="102"/>
      <c r="O4" s="102"/>
      <c r="P4" s="193"/>
      <c r="Q4" s="193"/>
    </row>
    <row r="5" spans="1:17" ht="15.75" x14ac:dyDescent="0.25">
      <c r="A5" s="102"/>
      <c r="B5" s="102"/>
      <c r="C5" s="102"/>
      <c r="D5" s="102"/>
      <c r="E5" s="102"/>
      <c r="F5" s="102"/>
      <c r="G5" s="102"/>
      <c r="H5" s="102"/>
      <c r="I5" s="122" t="str">
        <f>'1'!$E$6</f>
        <v>TAHUN</v>
      </c>
      <c r="J5" s="101">
        <f>'1'!$F$6</f>
        <v>2024</v>
      </c>
      <c r="K5" s="102"/>
      <c r="L5" s="102"/>
      <c r="M5" s="102"/>
      <c r="N5" s="102"/>
      <c r="O5" s="102"/>
      <c r="P5" s="193"/>
      <c r="Q5" s="193"/>
    </row>
    <row r="6" spans="1:17" ht="21" customHeight="1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3"/>
      <c r="M6" s="103"/>
      <c r="N6" s="103"/>
      <c r="O6" s="103"/>
      <c r="P6" s="193"/>
      <c r="Q6" s="193"/>
    </row>
    <row r="7" spans="1:17" ht="15.75" customHeight="1" x14ac:dyDescent="0.25">
      <c r="A7" s="706" t="s">
        <v>4</v>
      </c>
      <c r="B7" s="706" t="s">
        <v>324</v>
      </c>
      <c r="C7" s="706" t="s">
        <v>502</v>
      </c>
      <c r="D7" s="706" t="s">
        <v>1268</v>
      </c>
      <c r="E7" s="707" t="s">
        <v>1269</v>
      </c>
      <c r="F7" s="707"/>
      <c r="G7" s="707"/>
      <c r="H7" s="707"/>
      <c r="I7" s="707"/>
      <c r="J7" s="707"/>
      <c r="K7" s="706" t="s">
        <v>1270</v>
      </c>
      <c r="L7" s="706"/>
      <c r="M7" s="707" t="s">
        <v>1271</v>
      </c>
      <c r="N7" s="707"/>
      <c r="O7" s="707" t="s">
        <v>1272</v>
      </c>
      <c r="P7" s="193"/>
      <c r="Q7" s="193"/>
    </row>
    <row r="8" spans="1:17" ht="15.75" customHeight="1" x14ac:dyDescent="0.25">
      <c r="A8" s="706"/>
      <c r="B8" s="706"/>
      <c r="C8" s="706"/>
      <c r="D8" s="706"/>
      <c r="E8" s="707"/>
      <c r="F8" s="707"/>
      <c r="G8" s="707"/>
      <c r="H8" s="707"/>
      <c r="I8" s="707"/>
      <c r="J8" s="707"/>
      <c r="K8" s="706"/>
      <c r="L8" s="706"/>
      <c r="M8" s="707"/>
      <c r="N8" s="707"/>
      <c r="O8" s="707"/>
    </row>
    <row r="9" spans="1:17" ht="15.75" customHeight="1" x14ac:dyDescent="0.25">
      <c r="A9" s="706"/>
      <c r="B9" s="706"/>
      <c r="C9" s="706"/>
      <c r="D9" s="706"/>
      <c r="E9" s="707" t="s">
        <v>1273</v>
      </c>
      <c r="F9" s="707" t="s">
        <v>1274</v>
      </c>
      <c r="G9" s="707" t="s">
        <v>1275</v>
      </c>
      <c r="H9" s="707" t="s">
        <v>1276</v>
      </c>
      <c r="I9" s="707" t="s">
        <v>1277</v>
      </c>
      <c r="J9" s="707" t="s">
        <v>1278</v>
      </c>
      <c r="K9" s="706" t="s">
        <v>326</v>
      </c>
      <c r="L9" s="706" t="s">
        <v>29</v>
      </c>
      <c r="M9" s="707"/>
      <c r="N9" s="707"/>
      <c r="O9" s="707"/>
    </row>
    <row r="10" spans="1:17" ht="30.6" customHeight="1" x14ac:dyDescent="0.25">
      <c r="A10" s="706"/>
      <c r="B10" s="706"/>
      <c r="C10" s="706"/>
      <c r="D10" s="706"/>
      <c r="E10" s="706"/>
      <c r="F10" s="706"/>
      <c r="G10" s="706"/>
      <c r="H10" s="706"/>
      <c r="I10" s="706"/>
      <c r="J10" s="706"/>
      <c r="K10" s="706"/>
      <c r="L10" s="706"/>
      <c r="M10" s="106" t="s">
        <v>326</v>
      </c>
      <c r="N10" s="106" t="s">
        <v>29</v>
      </c>
      <c r="O10" s="707"/>
    </row>
    <row r="11" spans="1:17" ht="15.75" customHeight="1" x14ac:dyDescent="0.25">
      <c r="A11" s="109">
        <v>1</v>
      </c>
      <c r="B11" s="109">
        <v>2</v>
      </c>
      <c r="C11" s="109">
        <v>3</v>
      </c>
      <c r="D11" s="109">
        <v>4</v>
      </c>
      <c r="E11" s="109">
        <v>5</v>
      </c>
      <c r="F11" s="109">
        <v>6</v>
      </c>
      <c r="G11" s="109">
        <v>7</v>
      </c>
      <c r="H11" s="109">
        <v>8</v>
      </c>
      <c r="I11" s="109">
        <v>9</v>
      </c>
      <c r="J11" s="109">
        <v>10</v>
      </c>
      <c r="K11" s="109">
        <v>11</v>
      </c>
      <c r="L11" s="109">
        <v>12</v>
      </c>
      <c r="M11" s="109">
        <v>13</v>
      </c>
      <c r="N11" s="109">
        <v>14</v>
      </c>
      <c r="O11" s="109">
        <v>15</v>
      </c>
    </row>
    <row r="12" spans="1:17" ht="15.75" customHeight="1" x14ac:dyDescent="0.25">
      <c r="A12" s="128">
        <v>1</v>
      </c>
      <c r="B12" s="557" t="str">
        <f>'9'!B9</f>
        <v>JUMAPOLO</v>
      </c>
      <c r="C12" s="117" t="s">
        <v>788</v>
      </c>
      <c r="D12" s="111">
        <v>940</v>
      </c>
      <c r="E12" s="111">
        <v>0</v>
      </c>
      <c r="F12" s="111">
        <v>940</v>
      </c>
      <c r="G12" s="111">
        <v>0</v>
      </c>
      <c r="H12" s="111">
        <v>0</v>
      </c>
      <c r="I12" s="111">
        <v>0</v>
      </c>
      <c r="J12" s="111">
        <v>0</v>
      </c>
      <c r="K12" s="111">
        <v>940</v>
      </c>
      <c r="L12" s="356">
        <f t="shared" ref="L12:L24" si="0">K12/D12*100</f>
        <v>100</v>
      </c>
      <c r="M12" s="111">
        <v>940</v>
      </c>
      <c r="N12" s="128">
        <f t="shared" ref="N12:N24" si="1">M12/D12*100</f>
        <v>100</v>
      </c>
      <c r="O12" s="128">
        <f t="shared" ref="O12:O24" si="2">E12/D12*100</f>
        <v>0</v>
      </c>
    </row>
    <row r="13" spans="1:17" ht="15.75" customHeight="1" x14ac:dyDescent="0.25">
      <c r="A13" s="128">
        <v>2</v>
      </c>
      <c r="B13" s="561"/>
      <c r="C13" s="117" t="s">
        <v>789</v>
      </c>
      <c r="D13" s="111">
        <v>1102</v>
      </c>
      <c r="E13" s="111">
        <v>0</v>
      </c>
      <c r="F13" s="111">
        <v>1102</v>
      </c>
      <c r="G13" s="111">
        <v>0</v>
      </c>
      <c r="H13" s="111">
        <v>0</v>
      </c>
      <c r="I13" s="111">
        <v>0</v>
      </c>
      <c r="J13" s="111">
        <v>0</v>
      </c>
      <c r="K13" s="111">
        <v>1102</v>
      </c>
      <c r="L13" s="356">
        <f t="shared" si="0"/>
        <v>100</v>
      </c>
      <c r="M13" s="111">
        <v>1102</v>
      </c>
      <c r="N13" s="128">
        <f t="shared" si="1"/>
        <v>100</v>
      </c>
      <c r="O13" s="128">
        <f t="shared" si="2"/>
        <v>0</v>
      </c>
    </row>
    <row r="14" spans="1:17" ht="15.75" customHeight="1" x14ac:dyDescent="0.25">
      <c r="A14" s="128">
        <v>3</v>
      </c>
      <c r="B14" s="561"/>
      <c r="C14" s="117" t="s">
        <v>798</v>
      </c>
      <c r="D14" s="111">
        <v>1359</v>
      </c>
      <c r="E14" s="111">
        <v>0</v>
      </c>
      <c r="F14" s="111">
        <v>1359</v>
      </c>
      <c r="G14" s="111">
        <v>0</v>
      </c>
      <c r="H14" s="111">
        <v>0</v>
      </c>
      <c r="I14" s="111">
        <v>0</v>
      </c>
      <c r="J14" s="111">
        <v>0</v>
      </c>
      <c r="K14" s="111">
        <v>1359</v>
      </c>
      <c r="L14" s="356">
        <f t="shared" si="0"/>
        <v>100</v>
      </c>
      <c r="M14" s="111">
        <v>1359</v>
      </c>
      <c r="N14" s="128">
        <f t="shared" si="1"/>
        <v>100</v>
      </c>
      <c r="O14" s="128">
        <f t="shared" si="2"/>
        <v>0</v>
      </c>
    </row>
    <row r="15" spans="1:17" ht="15.75" customHeight="1" x14ac:dyDescent="0.25">
      <c r="A15" s="128">
        <v>4</v>
      </c>
      <c r="B15" s="561"/>
      <c r="C15" s="117" t="s">
        <v>797</v>
      </c>
      <c r="D15" s="111">
        <v>1575</v>
      </c>
      <c r="E15" s="111">
        <v>0</v>
      </c>
      <c r="F15" s="111">
        <v>1575</v>
      </c>
      <c r="G15" s="111">
        <v>0</v>
      </c>
      <c r="H15" s="111">
        <v>0</v>
      </c>
      <c r="I15" s="111">
        <v>0</v>
      </c>
      <c r="J15" s="111">
        <v>0</v>
      </c>
      <c r="K15" s="111">
        <v>1575</v>
      </c>
      <c r="L15" s="356">
        <f t="shared" si="0"/>
        <v>100</v>
      </c>
      <c r="M15" s="111">
        <v>1575</v>
      </c>
      <c r="N15" s="128">
        <f t="shared" si="1"/>
        <v>100</v>
      </c>
      <c r="O15" s="128">
        <f t="shared" si="2"/>
        <v>0</v>
      </c>
    </row>
    <row r="16" spans="1:17" ht="15.75" customHeight="1" x14ac:dyDescent="0.25">
      <c r="A16" s="128">
        <v>5</v>
      </c>
      <c r="B16" s="561"/>
      <c r="C16" s="117" t="s">
        <v>790</v>
      </c>
      <c r="D16" s="111">
        <v>1011</v>
      </c>
      <c r="E16" s="111">
        <v>0</v>
      </c>
      <c r="F16" s="111">
        <v>1011</v>
      </c>
      <c r="G16" s="111">
        <v>0</v>
      </c>
      <c r="H16" s="111">
        <v>0</v>
      </c>
      <c r="I16" s="111">
        <v>0</v>
      </c>
      <c r="J16" s="111">
        <v>0</v>
      </c>
      <c r="K16" s="111">
        <v>1011</v>
      </c>
      <c r="L16" s="356">
        <f t="shared" si="0"/>
        <v>100</v>
      </c>
      <c r="M16" s="111">
        <v>1011</v>
      </c>
      <c r="N16" s="128">
        <f t="shared" si="1"/>
        <v>100</v>
      </c>
      <c r="O16" s="128">
        <f t="shared" si="2"/>
        <v>0</v>
      </c>
    </row>
    <row r="17" spans="1:17" ht="15.75" customHeight="1" x14ac:dyDescent="0.25">
      <c r="A17" s="128">
        <v>6</v>
      </c>
      <c r="B17" s="561"/>
      <c r="C17" s="117" t="s">
        <v>791</v>
      </c>
      <c r="D17" s="111">
        <v>967</v>
      </c>
      <c r="E17" s="111">
        <v>0</v>
      </c>
      <c r="F17" s="111">
        <v>967</v>
      </c>
      <c r="G17" s="111">
        <v>0</v>
      </c>
      <c r="H17" s="111">
        <v>0</v>
      </c>
      <c r="I17" s="111">
        <v>0</v>
      </c>
      <c r="J17" s="111">
        <v>0</v>
      </c>
      <c r="K17" s="111">
        <v>967</v>
      </c>
      <c r="L17" s="356">
        <f t="shared" si="0"/>
        <v>100</v>
      </c>
      <c r="M17" s="111">
        <v>967</v>
      </c>
      <c r="N17" s="128">
        <f t="shared" si="1"/>
        <v>100</v>
      </c>
      <c r="O17" s="128">
        <f t="shared" si="2"/>
        <v>0</v>
      </c>
    </row>
    <row r="18" spans="1:17" ht="15.75" customHeight="1" x14ac:dyDescent="0.25">
      <c r="A18" s="128">
        <v>7</v>
      </c>
      <c r="B18" s="561"/>
      <c r="C18" s="117" t="s">
        <v>792</v>
      </c>
      <c r="D18" s="111">
        <v>1066</v>
      </c>
      <c r="E18" s="111">
        <v>0</v>
      </c>
      <c r="F18" s="111">
        <v>1066</v>
      </c>
      <c r="G18" s="111">
        <v>0</v>
      </c>
      <c r="H18" s="111">
        <v>0</v>
      </c>
      <c r="I18" s="111">
        <v>0</v>
      </c>
      <c r="J18" s="111">
        <v>0</v>
      </c>
      <c r="K18" s="111">
        <v>1066</v>
      </c>
      <c r="L18" s="356">
        <f t="shared" si="0"/>
        <v>100</v>
      </c>
      <c r="M18" s="111">
        <v>1066</v>
      </c>
      <c r="N18" s="128">
        <f t="shared" si="1"/>
        <v>100</v>
      </c>
      <c r="O18" s="128">
        <f t="shared" si="2"/>
        <v>0</v>
      </c>
    </row>
    <row r="19" spans="1:17" ht="15.75" customHeight="1" x14ac:dyDescent="0.25">
      <c r="A19" s="128">
        <v>8</v>
      </c>
      <c r="B19" s="561"/>
      <c r="C19" s="117" t="s">
        <v>793</v>
      </c>
      <c r="D19" s="111">
        <v>1231</v>
      </c>
      <c r="E19" s="111">
        <v>0</v>
      </c>
      <c r="F19" s="111">
        <v>1231</v>
      </c>
      <c r="G19" s="111">
        <v>0</v>
      </c>
      <c r="H19" s="111">
        <v>0</v>
      </c>
      <c r="I19" s="111">
        <v>0</v>
      </c>
      <c r="J19" s="111">
        <v>0</v>
      </c>
      <c r="K19" s="111">
        <v>1231</v>
      </c>
      <c r="L19" s="356">
        <f t="shared" si="0"/>
        <v>100</v>
      </c>
      <c r="M19" s="111">
        <v>1231</v>
      </c>
      <c r="N19" s="128">
        <f t="shared" si="1"/>
        <v>100</v>
      </c>
      <c r="O19" s="128">
        <f t="shared" si="2"/>
        <v>0</v>
      </c>
    </row>
    <row r="20" spans="1:17" ht="15.75" customHeight="1" x14ac:dyDescent="0.25">
      <c r="A20" s="128">
        <v>9</v>
      </c>
      <c r="B20" s="561"/>
      <c r="C20" s="117" t="s">
        <v>794</v>
      </c>
      <c r="D20" s="111">
        <v>1280</v>
      </c>
      <c r="E20" s="111">
        <v>0</v>
      </c>
      <c r="F20" s="111">
        <v>1280</v>
      </c>
      <c r="G20" s="111">
        <v>0</v>
      </c>
      <c r="H20" s="111">
        <v>0</v>
      </c>
      <c r="I20" s="111">
        <v>0</v>
      </c>
      <c r="J20" s="111">
        <v>0</v>
      </c>
      <c r="K20" s="111">
        <v>1280</v>
      </c>
      <c r="L20" s="356">
        <f t="shared" si="0"/>
        <v>100</v>
      </c>
      <c r="M20" s="111">
        <v>1280</v>
      </c>
      <c r="N20" s="128">
        <f t="shared" si="1"/>
        <v>100</v>
      </c>
      <c r="O20" s="128">
        <f t="shared" si="2"/>
        <v>0</v>
      </c>
    </row>
    <row r="21" spans="1:17" ht="15.75" customHeight="1" x14ac:dyDescent="0.25">
      <c r="A21" s="128">
        <v>10</v>
      </c>
      <c r="B21" s="561"/>
      <c r="C21" s="117" t="s">
        <v>795</v>
      </c>
      <c r="D21" s="111">
        <v>1034</v>
      </c>
      <c r="E21" s="111">
        <v>0</v>
      </c>
      <c r="F21" s="111">
        <v>1034</v>
      </c>
      <c r="G21" s="111">
        <v>0</v>
      </c>
      <c r="H21" s="111">
        <v>0</v>
      </c>
      <c r="I21" s="111">
        <v>0</v>
      </c>
      <c r="J21" s="111">
        <v>0</v>
      </c>
      <c r="K21" s="111">
        <v>1034</v>
      </c>
      <c r="L21" s="356">
        <f t="shared" si="0"/>
        <v>100</v>
      </c>
      <c r="M21" s="111">
        <v>1034</v>
      </c>
      <c r="N21" s="128">
        <f t="shared" si="1"/>
        <v>100</v>
      </c>
      <c r="O21" s="128">
        <f t="shared" si="2"/>
        <v>0</v>
      </c>
    </row>
    <row r="22" spans="1:17" ht="15.75" customHeight="1" x14ac:dyDescent="0.25">
      <c r="A22" s="128">
        <v>11</v>
      </c>
      <c r="B22" s="561"/>
      <c r="C22" s="117" t="s">
        <v>504</v>
      </c>
      <c r="D22" s="111">
        <v>2049</v>
      </c>
      <c r="E22" s="111">
        <v>0</v>
      </c>
      <c r="F22" s="111">
        <v>2049</v>
      </c>
      <c r="G22" s="111">
        <v>0</v>
      </c>
      <c r="H22" s="111">
        <v>0</v>
      </c>
      <c r="I22" s="111">
        <v>0</v>
      </c>
      <c r="J22" s="111">
        <v>0</v>
      </c>
      <c r="K22" s="111">
        <v>2049</v>
      </c>
      <c r="L22" s="356">
        <f t="shared" si="0"/>
        <v>100</v>
      </c>
      <c r="M22" s="111">
        <v>2049</v>
      </c>
      <c r="N22" s="128">
        <f t="shared" si="1"/>
        <v>100</v>
      </c>
      <c r="O22" s="128">
        <f t="shared" si="2"/>
        <v>0</v>
      </c>
    </row>
    <row r="23" spans="1:17" ht="15.75" customHeight="1" x14ac:dyDescent="0.25">
      <c r="A23" s="128">
        <v>12</v>
      </c>
      <c r="B23" s="561"/>
      <c r="C23" s="117" t="s">
        <v>796</v>
      </c>
      <c r="D23" s="111">
        <v>1054</v>
      </c>
      <c r="E23" s="111">
        <v>0</v>
      </c>
      <c r="F23" s="111">
        <v>1054</v>
      </c>
      <c r="G23" s="111">
        <v>0</v>
      </c>
      <c r="H23" s="111">
        <v>0</v>
      </c>
      <c r="I23" s="111">
        <v>0</v>
      </c>
      <c r="J23" s="111">
        <v>0</v>
      </c>
      <c r="K23" s="111">
        <v>1054</v>
      </c>
      <c r="L23" s="356">
        <f t="shared" si="0"/>
        <v>100</v>
      </c>
      <c r="M23" s="111">
        <v>1054</v>
      </c>
      <c r="N23" s="128">
        <f t="shared" si="1"/>
        <v>100</v>
      </c>
      <c r="O23" s="128">
        <f t="shared" si="2"/>
        <v>0</v>
      </c>
    </row>
    <row r="24" spans="1:17" ht="15.75" customHeight="1" x14ac:dyDescent="0.25">
      <c r="A24" s="449" t="s">
        <v>597</v>
      </c>
      <c r="B24" s="562"/>
      <c r="C24" s="562"/>
      <c r="D24" s="128">
        <f t="shared" ref="D24:I24" si="3">SUM(D12:D23)</f>
        <v>14668</v>
      </c>
      <c r="E24" s="128">
        <f t="shared" si="3"/>
        <v>0</v>
      </c>
      <c r="F24" s="128">
        <f t="shared" si="3"/>
        <v>14668</v>
      </c>
      <c r="G24" s="128">
        <f t="shared" si="3"/>
        <v>0</v>
      </c>
      <c r="H24" s="128">
        <f t="shared" si="3"/>
        <v>0</v>
      </c>
      <c r="I24" s="128">
        <f t="shared" si="3"/>
        <v>0</v>
      </c>
      <c r="J24" s="111">
        <v>0</v>
      </c>
      <c r="K24" s="128">
        <f>SUM(E24:H24)</f>
        <v>14668</v>
      </c>
      <c r="L24" s="356">
        <f t="shared" si="0"/>
        <v>100</v>
      </c>
      <c r="M24" s="128">
        <f>SUM(E24:G24)</f>
        <v>14668</v>
      </c>
      <c r="N24" s="128">
        <f t="shared" si="1"/>
        <v>100</v>
      </c>
      <c r="O24" s="128">
        <f t="shared" si="2"/>
        <v>0</v>
      </c>
      <c r="P24" s="193"/>
      <c r="Q24" s="193"/>
    </row>
    <row r="25" spans="1:17" ht="15.75" customHeight="1" x14ac:dyDescent="0.25">
      <c r="A25" s="464"/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</row>
    <row r="26" spans="1:17" ht="15.75" customHeight="1" x14ac:dyDescent="0.25">
      <c r="A26" s="697"/>
      <c r="B26" s="464"/>
      <c r="C26" s="464"/>
      <c r="D26" s="464"/>
      <c r="E26" s="464"/>
      <c r="F26" s="464"/>
      <c r="G26" s="698" t="s">
        <v>1382</v>
      </c>
      <c r="H26" s="464"/>
      <c r="I26" s="464"/>
      <c r="J26" s="464"/>
      <c r="K26" s="464"/>
      <c r="L26" s="464"/>
      <c r="M26" s="464"/>
      <c r="N26" s="464"/>
      <c r="O26" s="464"/>
    </row>
    <row r="27" spans="1:17" ht="15.75" customHeight="1" x14ac:dyDescent="0.25">
      <c r="B27" s="464"/>
      <c r="C27" s="464"/>
      <c r="D27" s="464"/>
      <c r="E27" s="464"/>
      <c r="F27" s="464"/>
      <c r="G27" s="166" t="s">
        <v>1279</v>
      </c>
      <c r="H27" s="464"/>
      <c r="I27" s="464"/>
      <c r="J27" s="464"/>
      <c r="K27" s="464"/>
      <c r="L27" s="464"/>
      <c r="M27" s="464"/>
      <c r="N27" s="464"/>
      <c r="O27" s="464"/>
    </row>
    <row r="28" spans="1:17" ht="15.75" customHeight="1" x14ac:dyDescent="0.25"/>
    <row r="29" spans="1:17" ht="15.75" customHeight="1" x14ac:dyDescent="0.25"/>
    <row r="30" spans="1:17" ht="15.75" customHeight="1" x14ac:dyDescent="0.25"/>
    <row r="31" spans="1:17" ht="15.75" customHeight="1" x14ac:dyDescent="0.25"/>
    <row r="32" spans="1:17" ht="15.75" customHeight="1" x14ac:dyDescent="0.25"/>
    <row r="33" spans="1:17" ht="15.75" customHeight="1" x14ac:dyDescent="0.25"/>
    <row r="34" spans="1:17" ht="15.75" customHeight="1" x14ac:dyDescent="0.25"/>
    <row r="35" spans="1:17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93"/>
      <c r="Q35" s="193"/>
    </row>
    <row r="36" spans="1:17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93"/>
      <c r="Q36" s="193"/>
    </row>
    <row r="37" spans="1:17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93"/>
      <c r="Q37" s="193"/>
    </row>
    <row r="38" spans="1:17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93"/>
      <c r="Q38" s="193"/>
    </row>
    <row r="39" spans="1:17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93"/>
      <c r="Q39" s="193"/>
    </row>
    <row r="40" spans="1:17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93"/>
      <c r="Q40" s="193"/>
    </row>
    <row r="41" spans="1:17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93"/>
      <c r="Q41" s="193"/>
    </row>
    <row r="42" spans="1:17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93"/>
      <c r="Q42" s="193"/>
    </row>
    <row r="43" spans="1:17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93"/>
      <c r="Q43" s="193"/>
    </row>
    <row r="44" spans="1:17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93"/>
      <c r="Q44" s="193"/>
    </row>
    <row r="45" spans="1:17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93"/>
      <c r="Q45" s="193"/>
    </row>
    <row r="46" spans="1:17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93"/>
      <c r="Q46" s="193"/>
    </row>
    <row r="47" spans="1:17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93"/>
      <c r="Q47" s="193"/>
    </row>
    <row r="48" spans="1:17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93"/>
      <c r="Q48" s="193"/>
    </row>
    <row r="49" spans="1:17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93"/>
      <c r="Q49" s="193"/>
    </row>
    <row r="50" spans="1:17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93"/>
      <c r="Q50" s="193"/>
    </row>
    <row r="51" spans="1:17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93"/>
      <c r="Q51" s="193"/>
    </row>
    <row r="52" spans="1:17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93"/>
      <c r="Q52" s="193"/>
    </row>
    <row r="53" spans="1:17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93"/>
      <c r="Q53" s="193"/>
    </row>
    <row r="54" spans="1:17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93"/>
      <c r="Q54" s="193"/>
    </row>
    <row r="55" spans="1:17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93"/>
      <c r="Q55" s="193"/>
    </row>
    <row r="56" spans="1:17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93"/>
      <c r="Q56" s="193"/>
    </row>
    <row r="57" spans="1:17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93"/>
      <c r="Q57" s="193"/>
    </row>
    <row r="58" spans="1:17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93"/>
      <c r="Q58" s="193"/>
    </row>
    <row r="59" spans="1:17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93"/>
      <c r="Q59" s="193"/>
    </row>
    <row r="60" spans="1:17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93"/>
      <c r="Q60" s="193"/>
    </row>
    <row r="61" spans="1:17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93"/>
      <c r="Q61" s="193"/>
    </row>
    <row r="62" spans="1:17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93"/>
      <c r="Q62" s="193"/>
    </row>
    <row r="63" spans="1:17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93"/>
      <c r="Q63" s="193"/>
    </row>
    <row r="64" spans="1:17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93"/>
      <c r="Q64" s="193"/>
    </row>
    <row r="65" spans="1:17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93"/>
      <c r="Q65" s="193"/>
    </row>
    <row r="66" spans="1:17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93"/>
      <c r="Q66" s="193"/>
    </row>
    <row r="67" spans="1:17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93"/>
      <c r="Q67" s="193"/>
    </row>
    <row r="68" spans="1:17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93"/>
      <c r="Q68" s="193"/>
    </row>
    <row r="69" spans="1:17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93"/>
      <c r="Q69" s="193"/>
    </row>
    <row r="70" spans="1:17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93"/>
      <c r="Q70" s="193"/>
    </row>
    <row r="71" spans="1:17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93"/>
      <c r="Q71" s="193"/>
    </row>
    <row r="72" spans="1:17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93"/>
      <c r="Q72" s="193"/>
    </row>
    <row r="73" spans="1:17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93"/>
      <c r="Q73" s="193"/>
    </row>
    <row r="74" spans="1:17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93"/>
      <c r="Q74" s="193"/>
    </row>
    <row r="75" spans="1:17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93"/>
      <c r="Q75" s="193"/>
    </row>
    <row r="76" spans="1:17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93"/>
      <c r="Q76" s="193"/>
    </row>
    <row r="77" spans="1:17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93"/>
      <c r="Q77" s="193"/>
    </row>
    <row r="78" spans="1:17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93"/>
      <c r="Q78" s="193"/>
    </row>
    <row r="79" spans="1:17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93"/>
      <c r="Q79" s="193"/>
    </row>
    <row r="80" spans="1:17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93"/>
      <c r="Q80" s="193"/>
    </row>
    <row r="81" spans="1:17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93"/>
      <c r="Q81" s="193"/>
    </row>
    <row r="82" spans="1:17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93"/>
      <c r="Q82" s="193"/>
    </row>
    <row r="83" spans="1:17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93"/>
      <c r="Q83" s="193"/>
    </row>
    <row r="84" spans="1:17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93"/>
      <c r="Q84" s="193"/>
    </row>
    <row r="85" spans="1:17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93"/>
      <c r="Q85" s="193"/>
    </row>
    <row r="86" spans="1:17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93"/>
      <c r="Q86" s="193"/>
    </row>
    <row r="87" spans="1:17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93"/>
      <c r="Q87" s="193"/>
    </row>
    <row r="88" spans="1:17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93"/>
      <c r="Q88" s="193"/>
    </row>
    <row r="89" spans="1:17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93"/>
      <c r="Q89" s="193"/>
    </row>
    <row r="90" spans="1:17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93"/>
      <c r="Q90" s="193"/>
    </row>
    <row r="91" spans="1:17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93"/>
      <c r="Q91" s="193"/>
    </row>
    <row r="92" spans="1:17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93"/>
      <c r="Q92" s="193"/>
    </row>
    <row r="93" spans="1:17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93"/>
      <c r="Q93" s="193"/>
    </row>
    <row r="94" spans="1:17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93"/>
      <c r="Q94" s="193"/>
    </row>
    <row r="95" spans="1:17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93"/>
      <c r="Q95" s="193"/>
    </row>
    <row r="96" spans="1:17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93"/>
      <c r="Q96" s="193"/>
    </row>
    <row r="97" spans="1:17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93"/>
      <c r="Q97" s="193"/>
    </row>
    <row r="98" spans="1:17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93"/>
      <c r="Q98" s="193"/>
    </row>
    <row r="99" spans="1:17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93"/>
      <c r="Q99" s="193"/>
    </row>
    <row r="100" spans="1:17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93"/>
      <c r="Q100" s="193"/>
    </row>
    <row r="101" spans="1:17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93"/>
      <c r="Q101" s="193"/>
    </row>
    <row r="102" spans="1:17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93"/>
      <c r="Q102" s="193"/>
    </row>
    <row r="103" spans="1:17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93"/>
      <c r="Q103" s="193"/>
    </row>
    <row r="104" spans="1:17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93"/>
      <c r="Q104" s="193"/>
    </row>
    <row r="105" spans="1:17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93"/>
      <c r="Q105" s="193"/>
    </row>
    <row r="106" spans="1:17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93"/>
      <c r="Q106" s="193"/>
    </row>
    <row r="107" spans="1:17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93"/>
      <c r="Q107" s="193"/>
    </row>
    <row r="108" spans="1:17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93"/>
      <c r="Q108" s="193"/>
    </row>
    <row r="109" spans="1:17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93"/>
      <c r="Q109" s="193"/>
    </row>
    <row r="110" spans="1:17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93"/>
      <c r="Q110" s="193"/>
    </row>
    <row r="111" spans="1:17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93"/>
      <c r="Q111" s="193"/>
    </row>
    <row r="112" spans="1:17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93"/>
      <c r="Q112" s="193"/>
    </row>
    <row r="113" spans="1:17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93"/>
      <c r="Q113" s="193"/>
    </row>
    <row r="114" spans="1:17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93"/>
      <c r="Q114" s="193"/>
    </row>
    <row r="115" spans="1:17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93"/>
      <c r="Q115" s="193"/>
    </row>
    <row r="116" spans="1:17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93"/>
      <c r="Q116" s="193"/>
    </row>
    <row r="117" spans="1:17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93"/>
      <c r="Q117" s="193"/>
    </row>
    <row r="118" spans="1:17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93"/>
      <c r="Q118" s="193"/>
    </row>
    <row r="119" spans="1:17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93"/>
      <c r="Q119" s="193"/>
    </row>
    <row r="120" spans="1:17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93"/>
      <c r="Q120" s="193"/>
    </row>
    <row r="121" spans="1:17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93"/>
      <c r="Q121" s="193"/>
    </row>
    <row r="122" spans="1:17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93"/>
      <c r="Q122" s="193"/>
    </row>
    <row r="123" spans="1:17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93"/>
      <c r="Q123" s="193"/>
    </row>
    <row r="124" spans="1:17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93"/>
      <c r="Q124" s="193"/>
    </row>
    <row r="125" spans="1:17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93"/>
      <c r="Q125" s="193"/>
    </row>
    <row r="126" spans="1:17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93"/>
      <c r="Q126" s="193"/>
    </row>
    <row r="127" spans="1:17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93"/>
      <c r="Q127" s="193"/>
    </row>
    <row r="128" spans="1:17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93"/>
      <c r="Q128" s="193"/>
    </row>
    <row r="129" spans="1:17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93"/>
      <c r="Q129" s="193"/>
    </row>
    <row r="130" spans="1:17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93"/>
      <c r="Q130" s="193"/>
    </row>
    <row r="131" spans="1:17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93"/>
      <c r="Q131" s="193"/>
    </row>
    <row r="132" spans="1:17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93"/>
      <c r="Q132" s="193"/>
    </row>
    <row r="133" spans="1:17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93"/>
      <c r="Q133" s="193"/>
    </row>
    <row r="134" spans="1:17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93"/>
      <c r="Q134" s="193"/>
    </row>
    <row r="135" spans="1:17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93"/>
      <c r="Q135" s="193"/>
    </row>
    <row r="136" spans="1:17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93"/>
      <c r="Q136" s="193"/>
    </row>
    <row r="137" spans="1:17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93"/>
      <c r="Q137" s="193"/>
    </row>
    <row r="138" spans="1:17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93"/>
      <c r="Q138" s="193"/>
    </row>
    <row r="139" spans="1:17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93"/>
      <c r="Q139" s="193"/>
    </row>
    <row r="140" spans="1:17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93"/>
      <c r="Q140" s="193"/>
    </row>
    <row r="141" spans="1:17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93"/>
      <c r="Q141" s="193"/>
    </row>
    <row r="142" spans="1:17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93"/>
      <c r="Q142" s="193"/>
    </row>
    <row r="143" spans="1:17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93"/>
      <c r="Q143" s="193"/>
    </row>
    <row r="144" spans="1:17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93"/>
      <c r="Q144" s="193"/>
    </row>
    <row r="145" spans="1:17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93"/>
      <c r="Q145" s="193"/>
    </row>
    <row r="146" spans="1:17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93"/>
      <c r="Q146" s="193"/>
    </row>
    <row r="147" spans="1:17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93"/>
      <c r="Q147" s="193"/>
    </row>
    <row r="148" spans="1:17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93"/>
      <c r="Q148" s="193"/>
    </row>
    <row r="149" spans="1:17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93"/>
      <c r="Q149" s="193"/>
    </row>
    <row r="150" spans="1:17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93"/>
      <c r="Q150" s="193"/>
    </row>
    <row r="151" spans="1:17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93"/>
      <c r="Q151" s="193"/>
    </row>
    <row r="152" spans="1:17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93"/>
      <c r="Q152" s="193"/>
    </row>
    <row r="153" spans="1:17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93"/>
      <c r="Q153" s="193"/>
    </row>
    <row r="154" spans="1:17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93"/>
      <c r="Q154" s="193"/>
    </row>
    <row r="155" spans="1:17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93"/>
      <c r="Q155" s="193"/>
    </row>
    <row r="156" spans="1:17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93"/>
      <c r="Q156" s="193"/>
    </row>
    <row r="157" spans="1:17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93"/>
      <c r="Q157" s="193"/>
    </row>
    <row r="158" spans="1:17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93"/>
      <c r="Q158" s="193"/>
    </row>
    <row r="159" spans="1:17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93"/>
      <c r="Q159" s="193"/>
    </row>
    <row r="160" spans="1:17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93"/>
      <c r="Q160" s="193"/>
    </row>
    <row r="161" spans="1:17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93"/>
      <c r="Q161" s="193"/>
    </row>
    <row r="162" spans="1:17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93"/>
      <c r="Q162" s="193"/>
    </row>
    <row r="163" spans="1:17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93"/>
      <c r="Q163" s="193"/>
    </row>
    <row r="164" spans="1:17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93"/>
      <c r="Q164" s="193"/>
    </row>
    <row r="165" spans="1:17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93"/>
      <c r="Q165" s="193"/>
    </row>
    <row r="166" spans="1:17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93"/>
      <c r="Q166" s="193"/>
    </row>
    <row r="167" spans="1:17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93"/>
      <c r="Q167" s="193"/>
    </row>
    <row r="168" spans="1:17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93"/>
      <c r="Q168" s="193"/>
    </row>
    <row r="169" spans="1:17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93"/>
      <c r="Q169" s="193"/>
    </row>
    <row r="170" spans="1:17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93"/>
      <c r="Q170" s="193"/>
    </row>
    <row r="171" spans="1:17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93"/>
      <c r="Q171" s="193"/>
    </row>
    <row r="172" spans="1:17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93"/>
      <c r="Q172" s="193"/>
    </row>
    <row r="173" spans="1:17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93"/>
      <c r="Q173" s="193"/>
    </row>
    <row r="174" spans="1:17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93"/>
      <c r="Q174" s="193"/>
    </row>
    <row r="175" spans="1:17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93"/>
      <c r="Q175" s="193"/>
    </row>
    <row r="176" spans="1:17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93"/>
      <c r="Q176" s="193"/>
    </row>
    <row r="177" spans="1:17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93"/>
      <c r="Q177" s="193"/>
    </row>
    <row r="178" spans="1:17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93"/>
      <c r="Q178" s="193"/>
    </row>
    <row r="179" spans="1:17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93"/>
      <c r="Q179" s="193"/>
    </row>
    <row r="180" spans="1:17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93"/>
      <c r="Q180" s="193"/>
    </row>
    <row r="181" spans="1:17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93"/>
      <c r="Q181" s="193"/>
    </row>
    <row r="182" spans="1:17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93"/>
      <c r="Q182" s="193"/>
    </row>
    <row r="183" spans="1:17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93"/>
      <c r="Q183" s="193"/>
    </row>
    <row r="184" spans="1:17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93"/>
      <c r="Q184" s="193"/>
    </row>
    <row r="185" spans="1:17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93"/>
      <c r="Q185" s="193"/>
    </row>
    <row r="186" spans="1:17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93"/>
      <c r="Q186" s="193"/>
    </row>
    <row r="187" spans="1:17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93"/>
      <c r="Q187" s="193"/>
    </row>
    <row r="188" spans="1:17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93"/>
      <c r="Q188" s="193"/>
    </row>
    <row r="189" spans="1:17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93"/>
      <c r="Q189" s="193"/>
    </row>
    <row r="190" spans="1:17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93"/>
      <c r="Q190" s="193"/>
    </row>
    <row r="191" spans="1:17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93"/>
      <c r="Q191" s="193"/>
    </row>
    <row r="192" spans="1:17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93"/>
      <c r="Q192" s="193"/>
    </row>
    <row r="193" spans="1:17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93"/>
      <c r="Q193" s="193"/>
    </row>
    <row r="194" spans="1:17" ht="15.75" customHeight="1" x14ac:dyDescent="0.25">
      <c r="P194" s="193"/>
      <c r="Q194" s="193"/>
    </row>
    <row r="195" spans="1:17" ht="15.75" customHeight="1" x14ac:dyDescent="0.25"/>
    <row r="196" spans="1:17" ht="15.75" customHeight="1" x14ac:dyDescent="0.25"/>
    <row r="197" spans="1:17" ht="15.75" customHeight="1" x14ac:dyDescent="0.25"/>
    <row r="198" spans="1:17" ht="15.75" customHeight="1" x14ac:dyDescent="0.25"/>
    <row r="199" spans="1:17" ht="15.75" customHeight="1" x14ac:dyDescent="0.25"/>
    <row r="200" spans="1:17" ht="15.75" customHeight="1" x14ac:dyDescent="0.25"/>
    <row r="201" spans="1:17" ht="15.75" customHeight="1" x14ac:dyDescent="0.25"/>
    <row r="202" spans="1:17" ht="15.75" customHeight="1" x14ac:dyDescent="0.25"/>
    <row r="203" spans="1:17" ht="15.75" customHeight="1" x14ac:dyDescent="0.25"/>
    <row r="204" spans="1:17" ht="15.75" customHeight="1" x14ac:dyDescent="0.25"/>
    <row r="205" spans="1:17" ht="15.75" customHeight="1" x14ac:dyDescent="0.25"/>
    <row r="206" spans="1:17" ht="15.75" customHeight="1" x14ac:dyDescent="0.25"/>
    <row r="207" spans="1:17" ht="15.75" customHeight="1" x14ac:dyDescent="0.25"/>
    <row r="208" spans="1:17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</sheetData>
  <mergeCells count="17">
    <mergeCell ref="A3:O3"/>
    <mergeCell ref="A7:A10"/>
    <mergeCell ref="B7:B10"/>
    <mergeCell ref="C7:C10"/>
    <mergeCell ref="D7:D10"/>
    <mergeCell ref="E7:J8"/>
    <mergeCell ref="K7:L8"/>
    <mergeCell ref="M7:N9"/>
    <mergeCell ref="O7:O10"/>
    <mergeCell ref="E9:E10"/>
    <mergeCell ref="F9:F10"/>
    <mergeCell ref="G9:G10"/>
    <mergeCell ref="H9:H10"/>
    <mergeCell ref="I9:I10"/>
    <mergeCell ref="J9:J10"/>
    <mergeCell ref="K9:K10"/>
    <mergeCell ref="L9:L10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K946"/>
  <sheetViews>
    <sheetView zoomScaleNormal="100" workbookViewId="0">
      <selection activeCell="K27" sqref="K27"/>
    </sheetView>
  </sheetViews>
  <sheetFormatPr defaultColWidth="14.42578125" defaultRowHeight="15" x14ac:dyDescent="0.25"/>
  <cols>
    <col min="1" max="1" width="5.7109375" customWidth="1"/>
    <col min="2" max="2" width="16.140625" bestFit="1" customWidth="1"/>
    <col min="3" max="3" width="19.85546875" customWidth="1"/>
    <col min="4" max="4" width="14.140625" customWidth="1"/>
    <col min="5" max="5" width="11.140625" customWidth="1"/>
    <col min="6" max="6" width="10.7109375" customWidth="1"/>
    <col min="7" max="7" width="8" customWidth="1"/>
    <col min="8" max="8" width="10.85546875" customWidth="1"/>
    <col min="9" max="9" width="6.85546875" customWidth="1"/>
    <col min="10" max="10" width="10.7109375" customWidth="1"/>
    <col min="11" max="11" width="8.28515625" customWidth="1"/>
    <col min="12" max="12" width="10.85546875" customWidth="1"/>
    <col min="13" max="13" width="12" customWidth="1"/>
    <col min="14" max="14" width="10.85546875" customWidth="1"/>
    <col min="15" max="15" width="8.28515625" customWidth="1"/>
    <col min="16" max="16" width="10.7109375" customWidth="1"/>
    <col min="17" max="17" width="7.5703125" customWidth="1"/>
    <col min="18" max="18" width="10.28515625" customWidth="1"/>
    <col min="19" max="19" width="9" customWidth="1"/>
    <col min="20" max="20" width="10.28515625" customWidth="1"/>
    <col min="21" max="21" width="8.85546875" customWidth="1"/>
    <col min="22" max="37" width="9.28515625" customWidth="1"/>
  </cols>
  <sheetData>
    <row r="1" spans="1:37" ht="15.75" x14ac:dyDescent="0.25">
      <c r="A1" s="101" t="s">
        <v>1280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  <c r="AE1" s="103"/>
      <c r="AF1" s="103"/>
      <c r="AG1" s="103"/>
      <c r="AH1" s="103"/>
      <c r="AI1" s="103"/>
      <c r="AJ1" s="103"/>
      <c r="AK1" s="103"/>
    </row>
    <row r="2" spans="1:37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</row>
    <row r="3" spans="1:37" ht="15" customHeight="1" x14ac:dyDescent="0.25">
      <c r="A3" s="803" t="s">
        <v>1281</v>
      </c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803"/>
      <c r="Q3" s="803"/>
      <c r="R3" s="803"/>
      <c r="S3" s="803"/>
      <c r="T3" s="803"/>
      <c r="U3" s="803"/>
      <c r="V3" s="103"/>
      <c r="W3" s="103"/>
      <c r="X3" s="103"/>
      <c r="Y3" s="103"/>
      <c r="Z3" s="103"/>
      <c r="AA3" s="103"/>
      <c r="AB3" s="103"/>
      <c r="AC3" s="103"/>
      <c r="AD3" s="103"/>
      <c r="AE3" s="103"/>
      <c r="AF3" s="103"/>
      <c r="AG3" s="103"/>
      <c r="AH3" s="103"/>
      <c r="AI3" s="103"/>
      <c r="AJ3" s="103"/>
      <c r="AK3" s="103"/>
    </row>
    <row r="4" spans="1:37" ht="15.75" x14ac:dyDescent="0.25">
      <c r="A4" s="102"/>
      <c r="B4" s="102"/>
      <c r="C4" s="102"/>
      <c r="D4" s="102"/>
      <c r="E4" s="102"/>
      <c r="F4" s="102"/>
      <c r="G4" s="102"/>
      <c r="H4" s="102"/>
      <c r="I4" s="102"/>
      <c r="J4" s="122" t="str">
        <f>'1'!$E$5</f>
        <v>KABUPATEN/KOTA</v>
      </c>
      <c r="K4" s="101" t="str">
        <f>'1'!$F$5</f>
        <v>KARANGANYAR</v>
      </c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</row>
    <row r="5" spans="1:37" ht="15.75" x14ac:dyDescent="0.25">
      <c r="A5" s="102"/>
      <c r="B5" s="102"/>
      <c r="C5" s="102"/>
      <c r="D5" s="102"/>
      <c r="E5" s="102"/>
      <c r="F5" s="102"/>
      <c r="G5" s="102"/>
      <c r="H5" s="102"/>
      <c r="I5" s="102"/>
      <c r="J5" s="122" t="str">
        <f>'1'!$E$6</f>
        <v>TAHUN</v>
      </c>
      <c r="K5" s="101">
        <f>'1'!$F$6</f>
        <v>2024</v>
      </c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3"/>
      <c r="W5" s="103"/>
      <c r="X5" s="103"/>
      <c r="Y5" s="103"/>
      <c r="Z5" s="103"/>
      <c r="AA5" s="103"/>
      <c r="AB5" s="103"/>
      <c r="AC5" s="103"/>
      <c r="AD5" s="103"/>
      <c r="AE5" s="103"/>
      <c r="AF5" s="103"/>
      <c r="AG5" s="103"/>
      <c r="AH5" s="103"/>
      <c r="AI5" s="103"/>
      <c r="AJ5" s="103"/>
      <c r="AK5" s="103"/>
    </row>
    <row r="6" spans="1:37" x14ac:dyDescent="0.25">
      <c r="A6" s="804"/>
      <c r="B6" s="804"/>
      <c r="C6" s="804"/>
      <c r="D6" s="804"/>
      <c r="E6" s="804"/>
      <c r="F6" s="804"/>
      <c r="G6" s="804"/>
      <c r="H6" s="804"/>
      <c r="I6" s="804"/>
      <c r="J6" s="804"/>
      <c r="K6" s="804"/>
      <c r="L6" s="804"/>
      <c r="M6" s="804"/>
      <c r="N6" s="804"/>
      <c r="O6" s="804"/>
      <c r="P6" s="804"/>
      <c r="Q6" s="804"/>
      <c r="R6" s="804"/>
      <c r="S6" s="804"/>
      <c r="T6" s="804"/>
      <c r="U6" s="804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</row>
    <row r="7" spans="1:37" ht="15.75" customHeight="1" x14ac:dyDescent="0.25">
      <c r="A7" s="748" t="s">
        <v>4</v>
      </c>
      <c r="B7" s="748" t="s">
        <v>324</v>
      </c>
      <c r="C7" s="748" t="s">
        <v>502</v>
      </c>
      <c r="D7" s="748" t="s">
        <v>1282</v>
      </c>
      <c r="E7" s="748" t="s">
        <v>1268</v>
      </c>
      <c r="F7" s="795" t="s">
        <v>1283</v>
      </c>
      <c r="G7" s="795"/>
      <c r="H7" s="795"/>
      <c r="I7" s="795"/>
      <c r="J7" s="795"/>
      <c r="K7" s="795"/>
      <c r="L7" s="795"/>
      <c r="M7" s="795"/>
      <c r="N7" s="795"/>
      <c r="O7" s="795"/>
      <c r="P7" s="795"/>
      <c r="Q7" s="795"/>
      <c r="R7" s="795"/>
      <c r="S7" s="795"/>
      <c r="T7" s="795"/>
      <c r="U7" s="795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</row>
    <row r="8" spans="1:37" ht="112.5" customHeight="1" x14ac:dyDescent="0.25">
      <c r="A8" s="748"/>
      <c r="B8" s="748"/>
      <c r="C8" s="748"/>
      <c r="D8" s="748"/>
      <c r="E8" s="748"/>
      <c r="F8" s="748" t="s">
        <v>1284</v>
      </c>
      <c r="G8" s="748"/>
      <c r="H8" s="748" t="s">
        <v>1285</v>
      </c>
      <c r="I8" s="748"/>
      <c r="J8" s="748" t="s">
        <v>1286</v>
      </c>
      <c r="K8" s="748"/>
      <c r="L8" s="748" t="s">
        <v>1287</v>
      </c>
      <c r="M8" s="748"/>
      <c r="N8" s="748" t="s">
        <v>1288</v>
      </c>
      <c r="O8" s="748"/>
      <c r="P8" s="748" t="s">
        <v>1289</v>
      </c>
      <c r="Q8" s="748"/>
      <c r="R8" s="748" t="s">
        <v>1290</v>
      </c>
      <c r="S8" s="748"/>
      <c r="T8" s="748" t="s">
        <v>1291</v>
      </c>
      <c r="U8" s="748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</row>
    <row r="9" spans="1:37" x14ac:dyDescent="0.25">
      <c r="A9" s="748"/>
      <c r="B9" s="748"/>
      <c r="C9" s="748"/>
      <c r="D9" s="748"/>
      <c r="E9" s="748"/>
      <c r="F9" s="699" t="s">
        <v>326</v>
      </c>
      <c r="G9" s="699" t="s">
        <v>29</v>
      </c>
      <c r="H9" s="699" t="s">
        <v>326</v>
      </c>
      <c r="I9" s="699" t="s">
        <v>29</v>
      </c>
      <c r="J9" s="699" t="s">
        <v>326</v>
      </c>
      <c r="K9" s="699" t="s">
        <v>29</v>
      </c>
      <c r="L9" s="699" t="s">
        <v>326</v>
      </c>
      <c r="M9" s="699" t="s">
        <v>29</v>
      </c>
      <c r="N9" s="699" t="s">
        <v>326</v>
      </c>
      <c r="O9" s="699" t="s">
        <v>29</v>
      </c>
      <c r="P9" s="699" t="s">
        <v>326</v>
      </c>
      <c r="Q9" s="699" t="s">
        <v>29</v>
      </c>
      <c r="R9" s="699" t="s">
        <v>326</v>
      </c>
      <c r="S9" s="699" t="s">
        <v>29</v>
      </c>
      <c r="T9" s="699" t="s">
        <v>326</v>
      </c>
      <c r="U9" s="699" t="s">
        <v>29</v>
      </c>
      <c r="V9" s="103"/>
      <c r="W9" s="103"/>
      <c r="X9" s="103"/>
      <c r="Y9" s="103"/>
      <c r="Z9" s="103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</row>
    <row r="10" spans="1:37" ht="15.75" customHeight="1" x14ac:dyDescent="0.25">
      <c r="A10" s="555">
        <v>1</v>
      </c>
      <c r="B10" s="555">
        <v>2</v>
      </c>
      <c r="C10" s="565">
        <v>3</v>
      </c>
      <c r="D10" s="555">
        <v>4</v>
      </c>
      <c r="E10" s="555">
        <v>5</v>
      </c>
      <c r="F10" s="555">
        <v>6</v>
      </c>
      <c r="G10" s="555">
        <v>7</v>
      </c>
      <c r="H10" s="555">
        <v>8</v>
      </c>
      <c r="I10" s="555">
        <v>9</v>
      </c>
      <c r="J10" s="555">
        <v>10</v>
      </c>
      <c r="K10" s="555">
        <v>11</v>
      </c>
      <c r="L10" s="555">
        <v>12</v>
      </c>
      <c r="M10" s="555">
        <v>13</v>
      </c>
      <c r="N10" s="555">
        <v>14</v>
      </c>
      <c r="O10" s="555">
        <v>15</v>
      </c>
      <c r="P10" s="555">
        <v>16</v>
      </c>
      <c r="Q10" s="555">
        <v>17</v>
      </c>
      <c r="R10" s="555">
        <v>18</v>
      </c>
      <c r="S10" s="555">
        <v>19</v>
      </c>
      <c r="T10" s="555">
        <v>20</v>
      </c>
      <c r="U10" s="555">
        <v>21</v>
      </c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</row>
    <row r="11" spans="1:37" ht="15.75" customHeight="1" x14ac:dyDescent="0.25">
      <c r="A11" s="128">
        <v>1</v>
      </c>
      <c r="B11" s="566" t="s">
        <v>504</v>
      </c>
      <c r="C11" s="150" t="s">
        <v>788</v>
      </c>
      <c r="D11" s="111">
        <v>7</v>
      </c>
      <c r="E11" s="111">
        <v>940</v>
      </c>
      <c r="F11" s="111">
        <v>7</v>
      </c>
      <c r="G11" s="128">
        <f t="shared" ref="G11:G23" si="0">F11/D11*100</f>
        <v>100</v>
      </c>
      <c r="H11" s="111">
        <v>940</v>
      </c>
      <c r="I11" s="128">
        <f t="shared" ref="I11:I23" si="1">H11/E11*100</f>
        <v>100</v>
      </c>
      <c r="J11" s="111">
        <v>940</v>
      </c>
      <c r="K11" s="128">
        <f t="shared" ref="K11:K23" si="2">J11/E11*100</f>
        <v>100</v>
      </c>
      <c r="L11" s="338">
        <v>835</v>
      </c>
      <c r="M11" s="559">
        <f t="shared" ref="M11:M23" si="3">L11/E11*100</f>
        <v>88.829787234042556</v>
      </c>
      <c r="N11" s="111">
        <v>383</v>
      </c>
      <c r="O11" s="559">
        <f t="shared" ref="O11:O23" si="4">N11/E11*100</f>
        <v>40.744680851063833</v>
      </c>
      <c r="P11" s="111">
        <v>0</v>
      </c>
      <c r="Q11" s="128">
        <f t="shared" ref="Q11:Q23" si="5">P11/D11*100</f>
        <v>0</v>
      </c>
      <c r="R11" s="111">
        <v>587</v>
      </c>
      <c r="S11" s="559">
        <f t="shared" ref="S11:S23" si="6">R11/E11*100</f>
        <v>62.446808510638299</v>
      </c>
      <c r="T11" s="111">
        <v>587</v>
      </c>
      <c r="U11" s="559">
        <f t="shared" ref="U11:U23" si="7">T11/E11*100</f>
        <v>62.446808510638299</v>
      </c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</row>
    <row r="12" spans="1:37" ht="15.75" customHeight="1" x14ac:dyDescent="0.25">
      <c r="A12" s="128">
        <v>2</v>
      </c>
      <c r="B12" s="128"/>
      <c r="C12" s="150" t="s">
        <v>789</v>
      </c>
      <c r="D12" s="111">
        <v>8</v>
      </c>
      <c r="E12" s="111">
        <v>1102</v>
      </c>
      <c r="F12" s="111">
        <v>8</v>
      </c>
      <c r="G12" s="128">
        <f t="shared" si="0"/>
        <v>100</v>
      </c>
      <c r="H12" s="111">
        <v>1102</v>
      </c>
      <c r="I12" s="128">
        <f t="shared" si="1"/>
        <v>100</v>
      </c>
      <c r="J12" s="111">
        <v>1102</v>
      </c>
      <c r="K12" s="128">
        <f t="shared" si="2"/>
        <v>100</v>
      </c>
      <c r="L12" s="338">
        <v>1009</v>
      </c>
      <c r="M12" s="559">
        <f t="shared" si="3"/>
        <v>91.560798548094368</v>
      </c>
      <c r="N12" s="111">
        <v>634</v>
      </c>
      <c r="O12" s="559">
        <f t="shared" si="4"/>
        <v>57.531760435571691</v>
      </c>
      <c r="P12" s="111">
        <v>0</v>
      </c>
      <c r="Q12" s="128">
        <f t="shared" si="5"/>
        <v>0</v>
      </c>
      <c r="R12" s="111">
        <v>764</v>
      </c>
      <c r="S12" s="559">
        <f t="shared" si="6"/>
        <v>69.328493647912879</v>
      </c>
      <c r="T12" s="111">
        <v>764</v>
      </c>
      <c r="U12" s="559">
        <f t="shared" si="7"/>
        <v>69.328493647912879</v>
      </c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</row>
    <row r="13" spans="1:37" ht="15.75" customHeight="1" x14ac:dyDescent="0.25">
      <c r="A13" s="128">
        <v>3</v>
      </c>
      <c r="B13" s="128"/>
      <c r="C13" s="150" t="s">
        <v>798</v>
      </c>
      <c r="D13" s="111">
        <v>8</v>
      </c>
      <c r="E13" s="111">
        <v>1359</v>
      </c>
      <c r="F13" s="111">
        <v>8</v>
      </c>
      <c r="G13" s="128">
        <f t="shared" si="0"/>
        <v>100</v>
      </c>
      <c r="H13" s="111">
        <v>1359</v>
      </c>
      <c r="I13" s="128">
        <f t="shared" si="1"/>
        <v>100</v>
      </c>
      <c r="J13" s="111">
        <v>1359</v>
      </c>
      <c r="K13" s="128">
        <f t="shared" si="2"/>
        <v>100</v>
      </c>
      <c r="L13" s="338">
        <v>1195</v>
      </c>
      <c r="M13" s="559">
        <f t="shared" si="3"/>
        <v>87.932303164091238</v>
      </c>
      <c r="N13" s="111">
        <v>865</v>
      </c>
      <c r="O13" s="559">
        <f t="shared" si="4"/>
        <v>63.64974245768947</v>
      </c>
      <c r="P13" s="111">
        <v>0</v>
      </c>
      <c r="Q13" s="128">
        <f t="shared" si="5"/>
        <v>0</v>
      </c>
      <c r="R13" s="111">
        <v>1090</v>
      </c>
      <c r="S13" s="559">
        <f t="shared" si="6"/>
        <v>80.20603384841796</v>
      </c>
      <c r="T13" s="111">
        <v>1090</v>
      </c>
      <c r="U13" s="559">
        <f t="shared" si="7"/>
        <v>80.20603384841796</v>
      </c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</row>
    <row r="14" spans="1:37" ht="15.75" customHeight="1" x14ac:dyDescent="0.25">
      <c r="A14" s="128">
        <v>4</v>
      </c>
      <c r="B14" s="128"/>
      <c r="C14" s="150" t="s">
        <v>797</v>
      </c>
      <c r="D14" s="111">
        <v>10</v>
      </c>
      <c r="E14" s="111">
        <v>1575</v>
      </c>
      <c r="F14" s="111">
        <v>10</v>
      </c>
      <c r="G14" s="128">
        <f t="shared" si="0"/>
        <v>100</v>
      </c>
      <c r="H14" s="111">
        <v>1575</v>
      </c>
      <c r="I14" s="128">
        <f t="shared" si="1"/>
        <v>100</v>
      </c>
      <c r="J14" s="111">
        <v>1575</v>
      </c>
      <c r="K14" s="128">
        <f t="shared" si="2"/>
        <v>100</v>
      </c>
      <c r="L14" s="338">
        <v>1181</v>
      </c>
      <c r="M14" s="559">
        <f t="shared" si="3"/>
        <v>74.984126984126988</v>
      </c>
      <c r="N14" s="111">
        <v>788</v>
      </c>
      <c r="O14" s="559">
        <f t="shared" si="4"/>
        <v>50.031746031746025</v>
      </c>
      <c r="P14" s="111">
        <v>0</v>
      </c>
      <c r="Q14" s="128">
        <f t="shared" si="5"/>
        <v>0</v>
      </c>
      <c r="R14" s="111">
        <v>1062</v>
      </c>
      <c r="S14" s="559">
        <f t="shared" si="6"/>
        <v>67.428571428571431</v>
      </c>
      <c r="T14" s="111">
        <v>1062</v>
      </c>
      <c r="U14" s="559">
        <f t="shared" si="7"/>
        <v>67.428571428571431</v>
      </c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</row>
    <row r="15" spans="1:37" ht="15.75" customHeight="1" x14ac:dyDescent="0.25">
      <c r="A15" s="128">
        <v>5</v>
      </c>
      <c r="B15" s="128"/>
      <c r="C15" s="150" t="s">
        <v>790</v>
      </c>
      <c r="D15" s="111">
        <v>7</v>
      </c>
      <c r="E15" s="111">
        <v>1011</v>
      </c>
      <c r="F15" s="111">
        <v>7</v>
      </c>
      <c r="G15" s="128">
        <f t="shared" si="0"/>
        <v>100</v>
      </c>
      <c r="H15" s="111">
        <v>1011</v>
      </c>
      <c r="I15" s="128">
        <f t="shared" si="1"/>
        <v>100</v>
      </c>
      <c r="J15" s="111">
        <v>1011</v>
      </c>
      <c r="K15" s="128">
        <f t="shared" si="2"/>
        <v>100</v>
      </c>
      <c r="L15" s="338">
        <v>1011</v>
      </c>
      <c r="M15" s="559">
        <f t="shared" si="3"/>
        <v>100</v>
      </c>
      <c r="N15" s="111">
        <v>1011</v>
      </c>
      <c r="O15" s="559">
        <f t="shared" si="4"/>
        <v>100</v>
      </c>
      <c r="P15" s="111">
        <v>7</v>
      </c>
      <c r="Q15" s="128">
        <f t="shared" si="5"/>
        <v>100</v>
      </c>
      <c r="R15" s="111">
        <v>1011</v>
      </c>
      <c r="S15" s="559">
        <f t="shared" si="6"/>
        <v>100</v>
      </c>
      <c r="T15" s="111">
        <v>1011</v>
      </c>
      <c r="U15" s="559">
        <f t="shared" si="7"/>
        <v>100</v>
      </c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</row>
    <row r="16" spans="1:37" ht="15.75" customHeight="1" x14ac:dyDescent="0.25">
      <c r="A16" s="128">
        <v>6</v>
      </c>
      <c r="B16" s="128"/>
      <c r="C16" s="150" t="s">
        <v>791</v>
      </c>
      <c r="D16" s="111">
        <v>8</v>
      </c>
      <c r="E16" s="111">
        <v>967</v>
      </c>
      <c r="F16" s="111">
        <v>8</v>
      </c>
      <c r="G16" s="128">
        <f t="shared" si="0"/>
        <v>100</v>
      </c>
      <c r="H16" s="111">
        <v>967</v>
      </c>
      <c r="I16" s="128">
        <f t="shared" si="1"/>
        <v>100</v>
      </c>
      <c r="J16" s="111">
        <v>967</v>
      </c>
      <c r="K16" s="128">
        <f t="shared" si="2"/>
        <v>100</v>
      </c>
      <c r="L16" s="338">
        <v>967</v>
      </c>
      <c r="M16" s="559">
        <f t="shared" si="3"/>
        <v>100</v>
      </c>
      <c r="N16" s="111">
        <v>967</v>
      </c>
      <c r="O16" s="559">
        <f t="shared" si="4"/>
        <v>100</v>
      </c>
      <c r="P16" s="111">
        <v>8</v>
      </c>
      <c r="Q16" s="128">
        <f t="shared" si="5"/>
        <v>100</v>
      </c>
      <c r="R16" s="111">
        <v>967</v>
      </c>
      <c r="S16" s="559">
        <f t="shared" si="6"/>
        <v>100</v>
      </c>
      <c r="T16" s="111">
        <v>967</v>
      </c>
      <c r="U16" s="559">
        <f t="shared" si="7"/>
        <v>100</v>
      </c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</row>
    <row r="17" spans="1:37" ht="15.75" customHeight="1" x14ac:dyDescent="0.25">
      <c r="A17" s="128">
        <v>7</v>
      </c>
      <c r="B17" s="128"/>
      <c r="C17" s="150" t="s">
        <v>792</v>
      </c>
      <c r="D17" s="111">
        <v>7</v>
      </c>
      <c r="E17" s="111">
        <v>1066</v>
      </c>
      <c r="F17" s="111">
        <v>7</v>
      </c>
      <c r="G17" s="128">
        <f t="shared" si="0"/>
        <v>100</v>
      </c>
      <c r="H17" s="111">
        <v>1066</v>
      </c>
      <c r="I17" s="128">
        <f t="shared" si="1"/>
        <v>100</v>
      </c>
      <c r="J17" s="111">
        <v>1066</v>
      </c>
      <c r="K17" s="128">
        <f t="shared" si="2"/>
        <v>100</v>
      </c>
      <c r="L17" s="338">
        <v>1032</v>
      </c>
      <c r="M17" s="559">
        <f t="shared" si="3"/>
        <v>96.810506566604133</v>
      </c>
      <c r="N17" s="111">
        <v>727</v>
      </c>
      <c r="O17" s="559">
        <f t="shared" si="4"/>
        <v>68.198874296435278</v>
      </c>
      <c r="P17" s="111">
        <v>0</v>
      </c>
      <c r="Q17" s="128">
        <f t="shared" si="5"/>
        <v>0</v>
      </c>
      <c r="R17" s="111">
        <v>786</v>
      </c>
      <c r="S17" s="559">
        <f t="shared" si="6"/>
        <v>73.733583489681052</v>
      </c>
      <c r="T17" s="111">
        <v>786</v>
      </c>
      <c r="U17" s="559">
        <f t="shared" si="7"/>
        <v>73.733583489681052</v>
      </c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</row>
    <row r="18" spans="1:37" ht="15.75" customHeight="1" x14ac:dyDescent="0.25">
      <c r="A18" s="128">
        <v>8</v>
      </c>
      <c r="B18" s="128"/>
      <c r="C18" s="150" t="s">
        <v>793</v>
      </c>
      <c r="D18" s="111">
        <v>9</v>
      </c>
      <c r="E18" s="111">
        <v>1231</v>
      </c>
      <c r="F18" s="111">
        <v>9</v>
      </c>
      <c r="G18" s="128">
        <f t="shared" si="0"/>
        <v>100</v>
      </c>
      <c r="H18" s="111">
        <v>1231</v>
      </c>
      <c r="I18" s="128">
        <f t="shared" si="1"/>
        <v>100</v>
      </c>
      <c r="J18" s="111">
        <v>1231</v>
      </c>
      <c r="K18" s="128">
        <f t="shared" si="2"/>
        <v>100</v>
      </c>
      <c r="L18" s="338">
        <v>1231</v>
      </c>
      <c r="M18" s="559">
        <f t="shared" si="3"/>
        <v>100</v>
      </c>
      <c r="N18" s="111">
        <v>1231</v>
      </c>
      <c r="O18" s="559">
        <f t="shared" si="4"/>
        <v>100</v>
      </c>
      <c r="P18" s="111">
        <v>9</v>
      </c>
      <c r="Q18" s="128">
        <f t="shared" si="5"/>
        <v>100</v>
      </c>
      <c r="R18" s="111">
        <v>1231</v>
      </c>
      <c r="S18" s="559">
        <f t="shared" si="6"/>
        <v>100</v>
      </c>
      <c r="T18" s="111">
        <v>1231</v>
      </c>
      <c r="U18" s="559">
        <f t="shared" si="7"/>
        <v>100</v>
      </c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</row>
    <row r="19" spans="1:37" ht="15.75" customHeight="1" x14ac:dyDescent="0.25">
      <c r="A19" s="128">
        <v>9</v>
      </c>
      <c r="B19" s="128"/>
      <c r="C19" s="150" t="s">
        <v>794</v>
      </c>
      <c r="D19" s="111">
        <v>9</v>
      </c>
      <c r="E19" s="111">
        <v>1280</v>
      </c>
      <c r="F19" s="111">
        <v>9</v>
      </c>
      <c r="G19" s="128">
        <f t="shared" si="0"/>
        <v>100</v>
      </c>
      <c r="H19" s="111">
        <v>1280</v>
      </c>
      <c r="I19" s="128">
        <f t="shared" si="1"/>
        <v>100</v>
      </c>
      <c r="J19" s="111">
        <v>1280</v>
      </c>
      <c r="K19" s="128">
        <f t="shared" si="2"/>
        <v>100</v>
      </c>
      <c r="L19" s="338">
        <v>1198</v>
      </c>
      <c r="M19" s="559">
        <f t="shared" si="3"/>
        <v>93.59375</v>
      </c>
      <c r="N19" s="111">
        <v>1082</v>
      </c>
      <c r="O19" s="559">
        <f t="shared" si="4"/>
        <v>84.53125</v>
      </c>
      <c r="P19" s="111">
        <v>0</v>
      </c>
      <c r="Q19" s="128">
        <f t="shared" si="5"/>
        <v>0</v>
      </c>
      <c r="R19" s="111">
        <v>1088</v>
      </c>
      <c r="S19" s="559">
        <f t="shared" si="6"/>
        <v>85</v>
      </c>
      <c r="T19" s="111">
        <v>1088</v>
      </c>
      <c r="U19" s="559">
        <f t="shared" si="7"/>
        <v>85</v>
      </c>
      <c r="V19" s="103"/>
      <c r="W19" s="103"/>
      <c r="X19" s="103"/>
      <c r="Y19" s="103"/>
      <c r="Z19" s="103"/>
      <c r="AA19" s="103"/>
      <c r="AB19" s="103"/>
      <c r="AC19" s="103"/>
      <c r="AD19" s="103"/>
      <c r="AE19" s="103"/>
      <c r="AF19" s="103"/>
      <c r="AG19" s="103"/>
      <c r="AH19" s="103"/>
      <c r="AI19" s="103"/>
      <c r="AJ19" s="103"/>
      <c r="AK19" s="103"/>
    </row>
    <row r="20" spans="1:37" ht="15.75" customHeight="1" x14ac:dyDescent="0.25">
      <c r="A20" s="128">
        <v>10</v>
      </c>
      <c r="B20" s="128"/>
      <c r="C20" s="150" t="s">
        <v>795</v>
      </c>
      <c r="D20" s="111">
        <v>9</v>
      </c>
      <c r="E20" s="111">
        <v>1034</v>
      </c>
      <c r="F20" s="111">
        <v>9</v>
      </c>
      <c r="G20" s="128">
        <f t="shared" si="0"/>
        <v>100</v>
      </c>
      <c r="H20" s="111">
        <v>1034</v>
      </c>
      <c r="I20" s="128">
        <f t="shared" si="1"/>
        <v>100</v>
      </c>
      <c r="J20" s="111">
        <v>1034</v>
      </c>
      <c r="K20" s="128">
        <f t="shared" si="2"/>
        <v>100</v>
      </c>
      <c r="L20" s="338">
        <v>998</v>
      </c>
      <c r="M20" s="559">
        <f t="shared" si="3"/>
        <v>96.518375241779495</v>
      </c>
      <c r="N20" s="111">
        <v>777</v>
      </c>
      <c r="O20" s="559">
        <f t="shared" si="4"/>
        <v>75.145067698259183</v>
      </c>
      <c r="P20" s="111">
        <v>0</v>
      </c>
      <c r="Q20" s="128">
        <f t="shared" si="5"/>
        <v>0</v>
      </c>
      <c r="R20" s="111">
        <v>798</v>
      </c>
      <c r="S20" s="559">
        <f t="shared" si="6"/>
        <v>77.176015473887816</v>
      </c>
      <c r="T20" s="111">
        <v>798</v>
      </c>
      <c r="U20" s="559">
        <f t="shared" si="7"/>
        <v>77.176015473887816</v>
      </c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</row>
    <row r="21" spans="1:37" ht="15.75" customHeight="1" x14ac:dyDescent="0.25">
      <c r="A21" s="128">
        <v>11</v>
      </c>
      <c r="B21" s="128"/>
      <c r="C21" s="150" t="s">
        <v>504</v>
      </c>
      <c r="D21" s="111">
        <v>10</v>
      </c>
      <c r="E21" s="111">
        <v>2049</v>
      </c>
      <c r="F21" s="111">
        <v>10</v>
      </c>
      <c r="G21" s="128">
        <f t="shared" si="0"/>
        <v>100</v>
      </c>
      <c r="H21" s="111">
        <v>2049</v>
      </c>
      <c r="I21" s="128">
        <f t="shared" si="1"/>
        <v>100</v>
      </c>
      <c r="J21" s="111">
        <v>2049</v>
      </c>
      <c r="K21" s="128">
        <f t="shared" si="2"/>
        <v>100</v>
      </c>
      <c r="L21" s="338">
        <v>1662</v>
      </c>
      <c r="M21" s="559">
        <f t="shared" si="3"/>
        <v>81.112737920937036</v>
      </c>
      <c r="N21" s="111">
        <v>1656</v>
      </c>
      <c r="O21" s="559">
        <f t="shared" si="4"/>
        <v>80.819912152269396</v>
      </c>
      <c r="P21" s="111">
        <v>0</v>
      </c>
      <c r="Q21" s="128">
        <f t="shared" si="5"/>
        <v>0</v>
      </c>
      <c r="R21" s="111">
        <v>1721</v>
      </c>
      <c r="S21" s="559">
        <f t="shared" si="6"/>
        <v>83.99219131283553</v>
      </c>
      <c r="T21" s="111">
        <v>1721</v>
      </c>
      <c r="U21" s="559">
        <f t="shared" si="7"/>
        <v>83.99219131283553</v>
      </c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</row>
    <row r="22" spans="1:37" ht="15.75" customHeight="1" x14ac:dyDescent="0.25">
      <c r="A22" s="128">
        <v>12</v>
      </c>
      <c r="B22" s="128"/>
      <c r="C22" s="150" t="s">
        <v>796</v>
      </c>
      <c r="D22" s="111">
        <v>10</v>
      </c>
      <c r="E22" s="111">
        <v>1054</v>
      </c>
      <c r="F22" s="111">
        <v>10</v>
      </c>
      <c r="G22" s="128">
        <f t="shared" si="0"/>
        <v>100</v>
      </c>
      <c r="H22" s="111">
        <v>1054</v>
      </c>
      <c r="I22" s="128">
        <f t="shared" si="1"/>
        <v>100</v>
      </c>
      <c r="J22" s="111">
        <v>1054</v>
      </c>
      <c r="K22" s="128">
        <f t="shared" si="2"/>
        <v>100</v>
      </c>
      <c r="L22" s="338">
        <v>1000</v>
      </c>
      <c r="M22" s="559">
        <f t="shared" si="3"/>
        <v>94.876660341555976</v>
      </c>
      <c r="N22" s="111">
        <v>664</v>
      </c>
      <c r="O22" s="559">
        <f t="shared" si="4"/>
        <v>62.998102466793171</v>
      </c>
      <c r="P22" s="111">
        <v>0</v>
      </c>
      <c r="Q22" s="128">
        <f t="shared" si="5"/>
        <v>0</v>
      </c>
      <c r="R22" s="111">
        <v>854</v>
      </c>
      <c r="S22" s="559">
        <f t="shared" si="6"/>
        <v>81.024667931688811</v>
      </c>
      <c r="T22" s="111">
        <v>854</v>
      </c>
      <c r="U22" s="559">
        <f t="shared" si="7"/>
        <v>81.024667931688811</v>
      </c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</row>
    <row r="23" spans="1:37" ht="15.75" customHeight="1" x14ac:dyDescent="0.25">
      <c r="A23" s="802" t="s">
        <v>597</v>
      </c>
      <c r="B23" s="802"/>
      <c r="C23" s="802"/>
      <c r="D23" s="372">
        <f>SUM(D11:D22)</f>
        <v>102</v>
      </c>
      <c r="E23" s="451">
        <f>SUM(E11:E22)</f>
        <v>14668</v>
      </c>
      <c r="F23" s="372">
        <f>SUM(F11:F22)</f>
        <v>102</v>
      </c>
      <c r="G23" s="451">
        <f t="shared" si="0"/>
        <v>100</v>
      </c>
      <c r="H23" s="451">
        <f>SUM(H11:H22)</f>
        <v>14668</v>
      </c>
      <c r="I23" s="451">
        <f t="shared" si="1"/>
        <v>100</v>
      </c>
      <c r="J23" s="451">
        <f>SUM(J11:J22)</f>
        <v>14668</v>
      </c>
      <c r="K23" s="451">
        <f t="shared" si="2"/>
        <v>100</v>
      </c>
      <c r="L23" s="567">
        <f>SUM(L11:L22)</f>
        <v>13319</v>
      </c>
      <c r="M23" s="568">
        <f t="shared" si="3"/>
        <v>90.803108808290162</v>
      </c>
      <c r="N23" s="451">
        <f>SUM(N11:N22)</f>
        <v>10785</v>
      </c>
      <c r="O23" s="568">
        <f t="shared" si="4"/>
        <v>73.527406599400052</v>
      </c>
      <c r="P23" s="451">
        <f>SUM(P11:P22)</f>
        <v>24</v>
      </c>
      <c r="Q23" s="568">
        <f t="shared" si="5"/>
        <v>23.52941176470588</v>
      </c>
      <c r="R23" s="111">
        <f>SUM(R11:R22)</f>
        <v>11959</v>
      </c>
      <c r="S23" s="568">
        <f t="shared" si="6"/>
        <v>81.531224434142345</v>
      </c>
      <c r="T23" s="451">
        <f>SUM(T11:T22)</f>
        <v>11959</v>
      </c>
      <c r="U23" s="568">
        <f t="shared" si="7"/>
        <v>81.531224434142345</v>
      </c>
      <c r="V23" s="103"/>
      <c r="W23" s="103"/>
      <c r="X23" s="103"/>
      <c r="Y23" s="103"/>
      <c r="Z23" s="103"/>
      <c r="AA23" s="103"/>
      <c r="AB23" s="103"/>
      <c r="AC23" s="103"/>
      <c r="AD23" s="103"/>
      <c r="AE23" s="103"/>
      <c r="AF23" s="103"/>
      <c r="AG23" s="103"/>
      <c r="AH23" s="103"/>
      <c r="AI23" s="103"/>
      <c r="AJ23" s="103"/>
      <c r="AK23" s="103"/>
    </row>
    <row r="24" spans="1:37" ht="15.7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</row>
    <row r="25" spans="1:37" ht="15.7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</row>
    <row r="26" spans="1:37" ht="15.75" customHeight="1" x14ac:dyDescent="0.25">
      <c r="A26" s="696" t="s">
        <v>1382</v>
      </c>
      <c r="B26" s="464"/>
      <c r="C26" s="464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</row>
    <row r="27" spans="1:37" ht="15.75" customHeight="1" x14ac:dyDescent="0.25">
      <c r="A27" s="1" t="s">
        <v>1292</v>
      </c>
      <c r="B27" s="464"/>
      <c r="C27" s="464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</row>
    <row r="28" spans="1:37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</row>
    <row r="29" spans="1:37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</row>
    <row r="30" spans="1:37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</row>
    <row r="31" spans="1:37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  <c r="AE31" s="103"/>
      <c r="AF31" s="103"/>
      <c r="AG31" s="103"/>
      <c r="AH31" s="103"/>
      <c r="AI31" s="103"/>
      <c r="AJ31" s="103"/>
      <c r="AK31" s="103"/>
    </row>
    <row r="32" spans="1:37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3"/>
      <c r="AI32" s="103"/>
      <c r="AJ32" s="103"/>
      <c r="AK32" s="103"/>
    </row>
    <row r="33" spans="1:37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</row>
    <row r="34" spans="1:37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  <c r="AE34" s="103"/>
      <c r="AF34" s="103"/>
      <c r="AG34" s="103"/>
      <c r="AH34" s="103"/>
      <c r="AI34" s="103"/>
      <c r="AJ34" s="103"/>
      <c r="AK34" s="103"/>
    </row>
    <row r="35" spans="1:37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</row>
    <row r="36" spans="1:37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</row>
    <row r="37" spans="1:37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</row>
    <row r="38" spans="1:37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</row>
    <row r="39" spans="1:37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  <c r="AE39" s="103"/>
      <c r="AF39" s="103"/>
      <c r="AG39" s="103"/>
      <c r="AH39" s="103"/>
      <c r="AI39" s="103"/>
      <c r="AJ39" s="103"/>
      <c r="AK39" s="103"/>
    </row>
    <row r="40" spans="1:37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  <c r="AE40" s="103"/>
      <c r="AF40" s="103"/>
      <c r="AG40" s="103"/>
      <c r="AH40" s="103"/>
      <c r="AI40" s="103"/>
      <c r="AJ40" s="103"/>
      <c r="AK40" s="103"/>
    </row>
    <row r="41" spans="1:37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</row>
    <row r="42" spans="1:37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</row>
    <row r="43" spans="1:37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  <c r="AE43" s="103"/>
      <c r="AF43" s="103"/>
      <c r="AG43" s="103"/>
      <c r="AH43" s="103"/>
      <c r="AI43" s="103"/>
      <c r="AJ43" s="103"/>
      <c r="AK43" s="103"/>
    </row>
    <row r="44" spans="1:37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</row>
    <row r="45" spans="1:37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</row>
    <row r="46" spans="1:37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  <c r="AE46" s="103"/>
      <c r="AF46" s="103"/>
      <c r="AG46" s="103"/>
      <c r="AH46" s="103"/>
      <c r="AI46" s="103"/>
      <c r="AJ46" s="103"/>
      <c r="AK46" s="103"/>
    </row>
    <row r="47" spans="1:37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</row>
    <row r="48" spans="1:37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</row>
    <row r="49" spans="1:37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</row>
    <row r="50" spans="1:37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</row>
    <row r="51" spans="1:37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</row>
    <row r="52" spans="1:37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</row>
    <row r="53" spans="1:37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103"/>
      <c r="AJ53" s="103"/>
      <c r="AK53" s="103"/>
    </row>
    <row r="54" spans="1:37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</row>
    <row r="55" spans="1:37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103"/>
      <c r="AJ55" s="103"/>
      <c r="AK55" s="103"/>
    </row>
    <row r="56" spans="1:37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</row>
    <row r="57" spans="1:37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103"/>
      <c r="AJ57" s="103"/>
      <c r="AK57" s="103"/>
    </row>
    <row r="58" spans="1:37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</row>
    <row r="59" spans="1:37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</row>
    <row r="60" spans="1:37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</row>
    <row r="61" spans="1:37" ht="15.75" customHeight="1" x14ac:dyDescent="0.25"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</row>
    <row r="62" spans="1:37" ht="15.75" customHeight="1" x14ac:dyDescent="0.25"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103"/>
      <c r="AJ62" s="103"/>
      <c r="AK62" s="103"/>
    </row>
    <row r="63" spans="1:37" ht="15.75" customHeight="1" x14ac:dyDescent="0.25"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103"/>
      <c r="AJ63" s="103"/>
      <c r="AK63" s="103"/>
    </row>
    <row r="64" spans="1:37" ht="15.75" customHeight="1" x14ac:dyDescent="0.25"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</row>
    <row r="65" spans="1:37" ht="15.75" customHeight="1" x14ac:dyDescent="0.25"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</row>
    <row r="66" spans="1:37" ht="15.75" customHeight="1" x14ac:dyDescent="0.25"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</row>
    <row r="67" spans="1:37" ht="15.75" customHeight="1" x14ac:dyDescent="0.25"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</row>
    <row r="68" spans="1:37" ht="15.75" customHeight="1" x14ac:dyDescent="0.25"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</row>
    <row r="69" spans="1:37" ht="15.75" customHeight="1" x14ac:dyDescent="0.25"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</row>
    <row r="70" spans="1:37" ht="15.75" customHeight="1" x14ac:dyDescent="0.25"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</row>
    <row r="71" spans="1:37" ht="15.75" customHeight="1" x14ac:dyDescent="0.25"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</row>
    <row r="72" spans="1:37" ht="15.75" customHeight="1" x14ac:dyDescent="0.25"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</row>
    <row r="73" spans="1:37" ht="15.75" customHeight="1" x14ac:dyDescent="0.25"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</row>
    <row r="74" spans="1:37" ht="15.75" customHeight="1" x14ac:dyDescent="0.25"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</row>
    <row r="75" spans="1:37" ht="15.75" customHeight="1" x14ac:dyDescent="0.25"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</row>
    <row r="76" spans="1:37" ht="15.75" customHeight="1" x14ac:dyDescent="0.25"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</row>
    <row r="77" spans="1:37" ht="15.75" customHeight="1" x14ac:dyDescent="0.25"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</row>
    <row r="78" spans="1:37" ht="15.75" customHeight="1" x14ac:dyDescent="0.25"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</row>
    <row r="79" spans="1:37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</row>
    <row r="80" spans="1:37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</row>
    <row r="81" spans="1:37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</row>
    <row r="82" spans="1:37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</row>
    <row r="83" spans="1:37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</row>
    <row r="84" spans="1:37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</row>
    <row r="85" spans="1:37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</row>
    <row r="86" spans="1:37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</row>
    <row r="87" spans="1:37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</row>
    <row r="88" spans="1:37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</row>
    <row r="89" spans="1:37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</row>
    <row r="90" spans="1:37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</row>
    <row r="91" spans="1:37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</row>
    <row r="92" spans="1:37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</row>
    <row r="93" spans="1:37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</row>
    <row r="94" spans="1:37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</row>
    <row r="95" spans="1:37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</row>
    <row r="96" spans="1:37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</row>
    <row r="97" spans="1:37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</row>
    <row r="98" spans="1:37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103"/>
      <c r="AJ98" s="103"/>
      <c r="AK98" s="103"/>
    </row>
    <row r="99" spans="1:37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103"/>
      <c r="AJ99" s="103"/>
      <c r="AK99" s="103"/>
    </row>
    <row r="100" spans="1:37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</row>
    <row r="101" spans="1:37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103"/>
      <c r="AJ101" s="103"/>
      <c r="AK101" s="103"/>
    </row>
    <row r="102" spans="1:37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103"/>
      <c r="AJ102" s="103"/>
      <c r="AK102" s="103"/>
    </row>
    <row r="103" spans="1:37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103"/>
      <c r="AJ103" s="103"/>
      <c r="AK103" s="103"/>
    </row>
    <row r="104" spans="1:37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103"/>
      <c r="AJ104" s="103"/>
      <c r="AK104" s="103"/>
    </row>
    <row r="105" spans="1:37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103"/>
      <c r="AJ105" s="103"/>
      <c r="AK105" s="103"/>
    </row>
    <row r="106" spans="1:37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</row>
    <row r="107" spans="1:37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103"/>
      <c r="AJ107" s="103"/>
      <c r="AK107" s="103"/>
    </row>
    <row r="108" spans="1:37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103"/>
      <c r="AJ108" s="103"/>
      <c r="AK108" s="103"/>
    </row>
    <row r="109" spans="1:37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103"/>
      <c r="AJ109" s="103"/>
      <c r="AK109" s="103"/>
    </row>
    <row r="110" spans="1:37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103"/>
      <c r="AJ110" s="103"/>
      <c r="AK110" s="103"/>
    </row>
    <row r="111" spans="1:37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</row>
    <row r="112" spans="1:37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</row>
    <row r="113" spans="1:37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</row>
    <row r="114" spans="1:37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</row>
    <row r="115" spans="1:37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103"/>
      <c r="AJ115" s="103"/>
      <c r="AK115" s="103"/>
    </row>
    <row r="116" spans="1:37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103"/>
      <c r="AJ116" s="103"/>
      <c r="AK116" s="103"/>
    </row>
    <row r="117" spans="1:37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</row>
    <row r="118" spans="1:37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103"/>
      <c r="AJ118" s="103"/>
      <c r="AK118" s="103"/>
    </row>
    <row r="119" spans="1:37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103"/>
      <c r="AJ119" s="103"/>
      <c r="AK119" s="103"/>
    </row>
    <row r="120" spans="1:37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103"/>
      <c r="AJ120" s="103"/>
      <c r="AK120" s="103"/>
    </row>
    <row r="121" spans="1:37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</row>
    <row r="122" spans="1:37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</row>
    <row r="123" spans="1:37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</row>
    <row r="124" spans="1:37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</row>
    <row r="125" spans="1:37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</row>
    <row r="126" spans="1:37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</row>
    <row r="127" spans="1:37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</row>
    <row r="128" spans="1:37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</row>
    <row r="129" spans="1:37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</row>
    <row r="130" spans="1:37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</row>
    <row r="131" spans="1:37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</row>
    <row r="132" spans="1:37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</row>
    <row r="133" spans="1:37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</row>
    <row r="134" spans="1:37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</row>
    <row r="135" spans="1:37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</row>
    <row r="136" spans="1:37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</row>
    <row r="137" spans="1:37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</row>
    <row r="138" spans="1:37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</row>
    <row r="139" spans="1:37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</row>
    <row r="140" spans="1:37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</row>
    <row r="141" spans="1:37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</row>
    <row r="142" spans="1:37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</row>
    <row r="143" spans="1:37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</row>
    <row r="144" spans="1:37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</row>
    <row r="145" spans="1:37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</row>
    <row r="146" spans="1:37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</row>
    <row r="147" spans="1:37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</row>
    <row r="148" spans="1:37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</row>
    <row r="149" spans="1:37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</row>
    <row r="150" spans="1:37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</row>
    <row r="151" spans="1:37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</row>
    <row r="152" spans="1:37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</row>
    <row r="153" spans="1:37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</row>
    <row r="154" spans="1:37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</row>
    <row r="155" spans="1:37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</row>
    <row r="156" spans="1:37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</row>
    <row r="157" spans="1:37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</row>
    <row r="158" spans="1:37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</row>
    <row r="159" spans="1:37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</row>
    <row r="160" spans="1:37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</row>
    <row r="161" spans="1:37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</row>
    <row r="162" spans="1:37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</row>
    <row r="163" spans="1:37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</row>
    <row r="164" spans="1:37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</row>
    <row r="165" spans="1:37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</row>
    <row r="166" spans="1:37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</row>
    <row r="167" spans="1:37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</row>
    <row r="168" spans="1:37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</row>
    <row r="169" spans="1:37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</row>
    <row r="170" spans="1:37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</row>
    <row r="171" spans="1:37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</row>
    <row r="172" spans="1:37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</row>
    <row r="173" spans="1:37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</row>
    <row r="174" spans="1:37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</row>
    <row r="175" spans="1:37" ht="15.75" customHeight="1" x14ac:dyDescent="0.25"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</row>
    <row r="176" spans="1:37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</sheetData>
  <mergeCells count="17">
    <mergeCell ref="A3:U3"/>
    <mergeCell ref="A6:U6"/>
    <mergeCell ref="A7:A9"/>
    <mergeCell ref="B7:B9"/>
    <mergeCell ref="C7:C9"/>
    <mergeCell ref="D7:D9"/>
    <mergeCell ref="E7:E9"/>
    <mergeCell ref="F7:U7"/>
    <mergeCell ref="F8:G8"/>
    <mergeCell ref="H8:I8"/>
    <mergeCell ref="J8:K8"/>
    <mergeCell ref="L8:M8"/>
    <mergeCell ref="N8:O8"/>
    <mergeCell ref="P8:Q8"/>
    <mergeCell ref="R8:S8"/>
    <mergeCell ref="T8:U8"/>
    <mergeCell ref="A23:C23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64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I28" sqref="I28"/>
    </sheetView>
  </sheetViews>
  <sheetFormatPr defaultColWidth="14.42578125" defaultRowHeight="15" x14ac:dyDescent="0.25"/>
  <cols>
    <col min="1" max="1" width="5.85546875" customWidth="1"/>
    <col min="2" max="2" width="16.140625" bestFit="1" customWidth="1"/>
    <col min="3" max="3" width="21.5703125" customWidth="1"/>
    <col min="4" max="4" width="7.42578125" customWidth="1"/>
    <col min="5" max="5" width="11.140625" customWidth="1"/>
    <col min="6" max="6" width="12.85546875" customWidth="1"/>
    <col min="7" max="7" width="9.140625" customWidth="1"/>
    <col min="8" max="8" width="8.7109375" customWidth="1"/>
    <col min="9" max="10" width="7.140625" customWidth="1"/>
    <col min="11" max="11" width="7.42578125" customWidth="1"/>
    <col min="12" max="12" width="7" customWidth="1"/>
    <col min="13" max="13" width="7.140625" customWidth="1"/>
    <col min="14" max="14" width="9.140625" customWidth="1"/>
    <col min="15" max="15" width="7.28515625" customWidth="1"/>
    <col min="16" max="16" width="6.85546875" customWidth="1"/>
    <col min="17" max="17" width="7.140625" customWidth="1"/>
    <col min="18" max="18" width="8.28515625" customWidth="1"/>
    <col min="19" max="26" width="9.7109375" customWidth="1"/>
  </cols>
  <sheetData>
    <row r="1" spans="1:26" ht="15.75" x14ac:dyDescent="0.25">
      <c r="A1" s="102" t="s">
        <v>1293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1294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02"/>
      <c r="H4" s="122" t="str">
        <f>'1'!$E$5</f>
        <v>KABUPATEN/KOTA</v>
      </c>
      <c r="I4" s="101" t="str">
        <f>'1'!$F$5</f>
        <v>KARANGANYAR</v>
      </c>
      <c r="J4" s="102"/>
      <c r="K4" s="102"/>
      <c r="L4" s="102"/>
      <c r="M4" s="102"/>
      <c r="N4" s="102"/>
      <c r="O4" s="102"/>
      <c r="P4" s="102"/>
      <c r="Q4" s="102"/>
      <c r="R4" s="102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22" t="str">
        <f>'1'!$E$6</f>
        <v>TAHUN</v>
      </c>
      <c r="I5" s="101">
        <f>'1'!$F$6</f>
        <v>2024</v>
      </c>
      <c r="J5" s="102"/>
      <c r="K5" s="102"/>
      <c r="L5" s="102"/>
      <c r="M5" s="102"/>
      <c r="N5" s="102"/>
      <c r="O5" s="102"/>
      <c r="P5" s="102"/>
      <c r="Q5" s="102"/>
      <c r="R5" s="102"/>
      <c r="S5" s="103"/>
      <c r="T5" s="103"/>
      <c r="U5" s="103"/>
      <c r="V5" s="103"/>
      <c r="W5" s="103"/>
      <c r="X5" s="103"/>
      <c r="Y5" s="103"/>
      <c r="Z5" s="103"/>
    </row>
    <row r="6" spans="1:26" ht="15.75" customHeight="1" x14ac:dyDescent="0.25">
      <c r="A6" s="707" t="s">
        <v>4</v>
      </c>
      <c r="B6" s="707" t="s">
        <v>324</v>
      </c>
      <c r="C6" s="707" t="s">
        <v>502</v>
      </c>
      <c r="D6" s="707" t="s">
        <v>1295</v>
      </c>
      <c r="E6" s="707"/>
      <c r="F6" s="707"/>
      <c r="G6" s="707"/>
      <c r="H6" s="707"/>
      <c r="I6" s="707" t="s">
        <v>1296</v>
      </c>
      <c r="J6" s="707"/>
      <c r="K6" s="707"/>
      <c r="L6" s="707"/>
      <c r="M6" s="707"/>
      <c r="N6" s="707"/>
      <c r="O6" s="707"/>
      <c r="P6" s="707"/>
      <c r="Q6" s="707"/>
      <c r="R6" s="707"/>
      <c r="S6" s="103"/>
      <c r="T6" s="103"/>
      <c r="U6" s="103"/>
      <c r="V6" s="103"/>
      <c r="W6" s="103"/>
      <c r="X6" s="103"/>
      <c r="Y6" s="103"/>
      <c r="Z6" s="103"/>
    </row>
    <row r="7" spans="1:26" ht="15.75" customHeight="1" x14ac:dyDescent="0.25">
      <c r="A7" s="707"/>
      <c r="B7" s="707"/>
      <c r="C7" s="707"/>
      <c r="D7" s="707" t="s">
        <v>979</v>
      </c>
      <c r="E7" s="707"/>
      <c r="F7" s="707" t="s">
        <v>502</v>
      </c>
      <c r="G7" s="707" t="s">
        <v>1297</v>
      </c>
      <c r="H7" s="707" t="s">
        <v>605</v>
      </c>
      <c r="I7" s="707" t="s">
        <v>1298</v>
      </c>
      <c r="J7" s="707"/>
      <c r="K7" s="707"/>
      <c r="L7" s="707"/>
      <c r="M7" s="707" t="s">
        <v>502</v>
      </c>
      <c r="N7" s="707"/>
      <c r="O7" s="707" t="s">
        <v>1297</v>
      </c>
      <c r="P7" s="707"/>
      <c r="Q7" s="707" t="s">
        <v>605</v>
      </c>
      <c r="R7" s="707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25">
      <c r="A8" s="707"/>
      <c r="B8" s="707"/>
      <c r="C8" s="707"/>
      <c r="D8" s="707"/>
      <c r="E8" s="707"/>
      <c r="F8" s="707"/>
      <c r="G8" s="707"/>
      <c r="H8" s="707"/>
      <c r="I8" s="707" t="s">
        <v>1299</v>
      </c>
      <c r="J8" s="707"/>
      <c r="K8" s="707" t="s">
        <v>1300</v>
      </c>
      <c r="L8" s="707"/>
      <c r="M8" s="707"/>
      <c r="N8" s="707"/>
      <c r="O8" s="707"/>
      <c r="P8" s="707"/>
      <c r="Q8" s="707"/>
      <c r="R8" s="707"/>
      <c r="X8" s="103"/>
      <c r="Y8" s="103"/>
      <c r="Z8" s="103"/>
    </row>
    <row r="9" spans="1:26" ht="15.75" customHeight="1" x14ac:dyDescent="0.25">
      <c r="A9" s="707"/>
      <c r="B9" s="707"/>
      <c r="C9" s="707"/>
      <c r="D9" s="107" t="s">
        <v>1299</v>
      </c>
      <c r="E9" s="107" t="s">
        <v>1300</v>
      </c>
      <c r="F9" s="707"/>
      <c r="G9" s="707"/>
      <c r="H9" s="707"/>
      <c r="I9" s="569" t="s">
        <v>1301</v>
      </c>
      <c r="J9" s="107" t="s">
        <v>29</v>
      </c>
      <c r="K9" s="569" t="s">
        <v>1301</v>
      </c>
      <c r="L9" s="107" t="s">
        <v>29</v>
      </c>
      <c r="M9" s="569" t="s">
        <v>1301</v>
      </c>
      <c r="N9" s="107" t="s">
        <v>29</v>
      </c>
      <c r="O9" s="569" t="s">
        <v>1301</v>
      </c>
      <c r="P9" s="107" t="s">
        <v>29</v>
      </c>
      <c r="Q9" s="569" t="s">
        <v>1301</v>
      </c>
      <c r="R9" s="107" t="s">
        <v>29</v>
      </c>
      <c r="X9" s="103"/>
      <c r="Y9" s="103"/>
      <c r="Z9" s="103"/>
    </row>
    <row r="10" spans="1:26" ht="15.75" customHeight="1" x14ac:dyDescent="0.25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555">
        <v>6</v>
      </c>
      <c r="G10" s="555">
        <v>7</v>
      </c>
      <c r="H10" s="555">
        <v>8</v>
      </c>
      <c r="I10" s="555">
        <v>9</v>
      </c>
      <c r="J10" s="555">
        <v>10</v>
      </c>
      <c r="K10" s="555">
        <v>11</v>
      </c>
      <c r="L10" s="555">
        <v>12</v>
      </c>
      <c r="M10" s="555">
        <v>13</v>
      </c>
      <c r="N10" s="555">
        <v>14</v>
      </c>
      <c r="O10" s="555">
        <v>15</v>
      </c>
      <c r="P10" s="555">
        <v>16</v>
      </c>
      <c r="Q10" s="555">
        <v>17</v>
      </c>
      <c r="R10" s="555">
        <v>18</v>
      </c>
      <c r="X10" s="103"/>
      <c r="Y10" s="103"/>
      <c r="Z10" s="103"/>
    </row>
    <row r="11" spans="1:26" ht="15.75" customHeight="1" x14ac:dyDescent="0.25">
      <c r="A11" s="128">
        <v>1</v>
      </c>
      <c r="B11" s="570" t="s">
        <v>504</v>
      </c>
      <c r="C11" s="117" t="s">
        <v>788</v>
      </c>
      <c r="D11" s="111">
        <v>2</v>
      </c>
      <c r="E11" s="111">
        <v>0</v>
      </c>
      <c r="F11" s="111">
        <v>0</v>
      </c>
      <c r="G11" s="111">
        <v>1</v>
      </c>
      <c r="H11" s="436">
        <f t="shared" ref="H11:H22" si="0">D11+E11+F11+G11</f>
        <v>3</v>
      </c>
      <c r="I11" s="111">
        <v>2</v>
      </c>
      <c r="J11" s="356">
        <f t="shared" ref="J11:J23" si="1">I11/D11*100</f>
        <v>100</v>
      </c>
      <c r="K11" s="111">
        <v>0</v>
      </c>
      <c r="L11" s="437">
        <v>0</v>
      </c>
      <c r="M11" s="111">
        <v>0</v>
      </c>
      <c r="N11" s="437">
        <v>0</v>
      </c>
      <c r="O11" s="111">
        <v>0</v>
      </c>
      <c r="P11" s="128">
        <f>O11/G11*100</f>
        <v>0</v>
      </c>
      <c r="Q11" s="356">
        <f t="shared" ref="Q11:Q22" si="2">SUM(I11,K11,M11,O11)</f>
        <v>2</v>
      </c>
      <c r="R11" s="559">
        <f t="shared" ref="R11:R23" si="3">Q11/H11*100</f>
        <v>66.666666666666657</v>
      </c>
      <c r="X11" s="103"/>
      <c r="Y11" s="103"/>
      <c r="Z11" s="103"/>
    </row>
    <row r="12" spans="1:26" ht="15.75" customHeight="1" x14ac:dyDescent="0.25">
      <c r="A12" s="571">
        <v>2</v>
      </c>
      <c r="B12" s="572"/>
      <c r="C12" s="573" t="s">
        <v>789</v>
      </c>
      <c r="D12" s="111">
        <v>2</v>
      </c>
      <c r="E12" s="111">
        <v>0</v>
      </c>
      <c r="F12" s="111">
        <v>0</v>
      </c>
      <c r="G12" s="111">
        <v>1</v>
      </c>
      <c r="H12" s="436">
        <f t="shared" si="0"/>
        <v>3</v>
      </c>
      <c r="I12" s="111">
        <v>2</v>
      </c>
      <c r="J12" s="356">
        <f t="shared" si="1"/>
        <v>100</v>
      </c>
      <c r="K12" s="111">
        <v>0</v>
      </c>
      <c r="L12" s="437">
        <v>0</v>
      </c>
      <c r="M12" s="111">
        <v>0</v>
      </c>
      <c r="N12" s="437">
        <v>0</v>
      </c>
      <c r="O12" s="111">
        <v>0</v>
      </c>
      <c r="P12" s="128">
        <f>O12/G12*100</f>
        <v>0</v>
      </c>
      <c r="Q12" s="356">
        <f t="shared" si="2"/>
        <v>2</v>
      </c>
      <c r="R12" s="559">
        <f t="shared" si="3"/>
        <v>66.666666666666657</v>
      </c>
      <c r="X12" s="103"/>
      <c r="Y12" s="103"/>
      <c r="Z12" s="103"/>
    </row>
    <row r="13" spans="1:26" ht="15.75" customHeight="1" x14ac:dyDescent="0.25">
      <c r="A13" s="571">
        <v>3</v>
      </c>
      <c r="B13" s="572"/>
      <c r="C13" s="573" t="s">
        <v>798</v>
      </c>
      <c r="D13" s="111">
        <v>3</v>
      </c>
      <c r="E13" s="111">
        <v>1</v>
      </c>
      <c r="F13" s="111">
        <v>0</v>
      </c>
      <c r="G13" s="111">
        <v>1</v>
      </c>
      <c r="H13" s="436">
        <f t="shared" si="0"/>
        <v>5</v>
      </c>
      <c r="I13" s="111">
        <v>3</v>
      </c>
      <c r="J13" s="356">
        <f t="shared" si="1"/>
        <v>100</v>
      </c>
      <c r="K13" s="111">
        <v>1</v>
      </c>
      <c r="L13" s="128">
        <f>K13/E13*100</f>
        <v>100</v>
      </c>
      <c r="M13" s="111">
        <v>0</v>
      </c>
      <c r="N13" s="437">
        <v>0</v>
      </c>
      <c r="O13" s="111">
        <v>0</v>
      </c>
      <c r="P13" s="128">
        <f>O13/G13*100</f>
        <v>0</v>
      </c>
      <c r="Q13" s="356">
        <f t="shared" si="2"/>
        <v>4</v>
      </c>
      <c r="R13" s="559">
        <f t="shared" si="3"/>
        <v>80</v>
      </c>
      <c r="X13" s="103"/>
      <c r="Y13" s="103"/>
      <c r="Z13" s="103"/>
    </row>
    <row r="14" spans="1:26" ht="15.75" customHeight="1" x14ac:dyDescent="0.25">
      <c r="A14" s="571">
        <v>4</v>
      </c>
      <c r="B14" s="572"/>
      <c r="C14" s="573" t="s">
        <v>797</v>
      </c>
      <c r="D14" s="111">
        <v>5</v>
      </c>
      <c r="E14" s="111">
        <v>0</v>
      </c>
      <c r="F14" s="111">
        <v>0</v>
      </c>
      <c r="G14" s="111">
        <v>0</v>
      </c>
      <c r="H14" s="436">
        <f t="shared" si="0"/>
        <v>5</v>
      </c>
      <c r="I14" s="111">
        <v>5</v>
      </c>
      <c r="J14" s="356">
        <f t="shared" si="1"/>
        <v>100</v>
      </c>
      <c r="K14" s="111">
        <v>0</v>
      </c>
      <c r="L14" s="437">
        <v>0</v>
      </c>
      <c r="M14" s="111">
        <v>0</v>
      </c>
      <c r="N14" s="437">
        <v>0</v>
      </c>
      <c r="O14" s="111">
        <v>0</v>
      </c>
      <c r="P14" s="437">
        <v>0</v>
      </c>
      <c r="Q14" s="356">
        <f t="shared" si="2"/>
        <v>5</v>
      </c>
      <c r="R14" s="356">
        <f t="shared" si="3"/>
        <v>100</v>
      </c>
      <c r="X14" s="103"/>
      <c r="Y14" s="103"/>
      <c r="Z14" s="103"/>
    </row>
    <row r="15" spans="1:26" ht="15.75" customHeight="1" x14ac:dyDescent="0.25">
      <c r="A15" s="571">
        <v>5</v>
      </c>
      <c r="B15" s="572"/>
      <c r="C15" s="573" t="s">
        <v>790</v>
      </c>
      <c r="D15" s="111">
        <v>2</v>
      </c>
      <c r="E15" s="111">
        <v>0</v>
      </c>
      <c r="F15" s="111">
        <v>0</v>
      </c>
      <c r="G15" s="111">
        <v>0</v>
      </c>
      <c r="H15" s="436">
        <f t="shared" si="0"/>
        <v>2</v>
      </c>
      <c r="I15" s="111">
        <v>2</v>
      </c>
      <c r="J15" s="356">
        <f t="shared" si="1"/>
        <v>100</v>
      </c>
      <c r="K15" s="111">
        <v>0</v>
      </c>
      <c r="L15" s="437">
        <v>0</v>
      </c>
      <c r="M15" s="111">
        <v>0</v>
      </c>
      <c r="N15" s="437">
        <v>0</v>
      </c>
      <c r="O15" s="111">
        <v>0</v>
      </c>
      <c r="P15" s="437">
        <v>0</v>
      </c>
      <c r="Q15" s="356">
        <f t="shared" si="2"/>
        <v>2</v>
      </c>
      <c r="R15" s="356">
        <f t="shared" si="3"/>
        <v>100</v>
      </c>
      <c r="X15" s="102"/>
      <c r="Y15" s="102"/>
      <c r="Z15" s="102"/>
    </row>
    <row r="16" spans="1:26" ht="15.75" customHeight="1" x14ac:dyDescent="0.25">
      <c r="A16" s="571">
        <v>6</v>
      </c>
      <c r="B16" s="572"/>
      <c r="C16" s="573" t="s">
        <v>791</v>
      </c>
      <c r="D16" s="111">
        <v>2</v>
      </c>
      <c r="E16" s="111">
        <v>0</v>
      </c>
      <c r="F16" s="111">
        <v>0</v>
      </c>
      <c r="G16" s="111">
        <v>0</v>
      </c>
      <c r="H16" s="436">
        <f t="shared" si="0"/>
        <v>2</v>
      </c>
      <c r="I16" s="111">
        <v>2</v>
      </c>
      <c r="J16" s="356">
        <f t="shared" si="1"/>
        <v>100</v>
      </c>
      <c r="K16" s="111">
        <v>0</v>
      </c>
      <c r="L16" s="437">
        <v>0</v>
      </c>
      <c r="M16" s="111">
        <v>0</v>
      </c>
      <c r="N16" s="437">
        <v>0</v>
      </c>
      <c r="O16" s="111">
        <v>0</v>
      </c>
      <c r="P16" s="437">
        <v>0</v>
      </c>
      <c r="Q16" s="356">
        <f t="shared" si="2"/>
        <v>2</v>
      </c>
      <c r="R16" s="356">
        <f t="shared" si="3"/>
        <v>100</v>
      </c>
      <c r="X16" s="103"/>
      <c r="Y16" s="103"/>
      <c r="Z16" s="103"/>
    </row>
    <row r="17" spans="1:26" ht="15.75" customHeight="1" x14ac:dyDescent="0.25">
      <c r="A17" s="571">
        <v>7</v>
      </c>
      <c r="B17" s="572"/>
      <c r="C17" s="573" t="s">
        <v>792</v>
      </c>
      <c r="D17" s="111">
        <v>3</v>
      </c>
      <c r="E17" s="111">
        <v>0</v>
      </c>
      <c r="F17" s="111">
        <v>0</v>
      </c>
      <c r="G17" s="111">
        <v>0</v>
      </c>
      <c r="H17" s="436">
        <f t="shared" si="0"/>
        <v>3</v>
      </c>
      <c r="I17" s="111">
        <v>3</v>
      </c>
      <c r="J17" s="356">
        <f t="shared" si="1"/>
        <v>100</v>
      </c>
      <c r="K17" s="111">
        <v>0</v>
      </c>
      <c r="L17" s="437">
        <v>0</v>
      </c>
      <c r="M17" s="111">
        <v>0</v>
      </c>
      <c r="N17" s="437">
        <v>0</v>
      </c>
      <c r="O17" s="111">
        <v>0</v>
      </c>
      <c r="P17" s="437">
        <v>0</v>
      </c>
      <c r="Q17" s="356">
        <f t="shared" si="2"/>
        <v>3</v>
      </c>
      <c r="R17" s="356">
        <f t="shared" si="3"/>
        <v>100</v>
      </c>
      <c r="X17" s="103"/>
      <c r="Y17" s="103"/>
      <c r="Z17" s="103"/>
    </row>
    <row r="18" spans="1:26" ht="15.75" customHeight="1" x14ac:dyDescent="0.25">
      <c r="A18" s="571">
        <v>8</v>
      </c>
      <c r="B18" s="572"/>
      <c r="C18" s="573" t="s">
        <v>793</v>
      </c>
      <c r="D18" s="111">
        <v>3</v>
      </c>
      <c r="E18" s="111">
        <v>0</v>
      </c>
      <c r="F18" s="111">
        <v>0</v>
      </c>
      <c r="G18" s="111">
        <v>0</v>
      </c>
      <c r="H18" s="436">
        <f t="shared" si="0"/>
        <v>3</v>
      </c>
      <c r="I18" s="111">
        <v>3</v>
      </c>
      <c r="J18" s="356">
        <f t="shared" si="1"/>
        <v>100</v>
      </c>
      <c r="K18" s="111">
        <v>0</v>
      </c>
      <c r="L18" s="437">
        <v>0</v>
      </c>
      <c r="M18" s="111">
        <v>0</v>
      </c>
      <c r="N18" s="437">
        <v>0</v>
      </c>
      <c r="O18" s="111">
        <v>0</v>
      </c>
      <c r="P18" s="437">
        <v>0</v>
      </c>
      <c r="Q18" s="356">
        <f t="shared" si="2"/>
        <v>3</v>
      </c>
      <c r="R18" s="356">
        <f t="shared" si="3"/>
        <v>100</v>
      </c>
      <c r="X18" s="103"/>
      <c r="Y18" s="103"/>
      <c r="Z18" s="103"/>
    </row>
    <row r="19" spans="1:26" ht="15.75" customHeight="1" x14ac:dyDescent="0.25">
      <c r="A19" s="571">
        <v>9</v>
      </c>
      <c r="B19" s="572"/>
      <c r="C19" s="573" t="s">
        <v>794</v>
      </c>
      <c r="D19" s="111">
        <v>3</v>
      </c>
      <c r="E19" s="111">
        <v>0</v>
      </c>
      <c r="F19" s="111">
        <v>0</v>
      </c>
      <c r="G19" s="111">
        <v>0</v>
      </c>
      <c r="H19" s="436">
        <f t="shared" si="0"/>
        <v>3</v>
      </c>
      <c r="I19" s="111">
        <v>3</v>
      </c>
      <c r="J19" s="356">
        <f t="shared" si="1"/>
        <v>100</v>
      </c>
      <c r="K19" s="111">
        <v>0</v>
      </c>
      <c r="L19" s="437">
        <v>0</v>
      </c>
      <c r="M19" s="111">
        <v>0</v>
      </c>
      <c r="N19" s="437">
        <v>0</v>
      </c>
      <c r="O19" s="111">
        <v>0</v>
      </c>
      <c r="P19" s="437">
        <v>0</v>
      </c>
      <c r="Q19" s="356">
        <f t="shared" si="2"/>
        <v>3</v>
      </c>
      <c r="R19" s="356">
        <f t="shared" si="3"/>
        <v>100</v>
      </c>
      <c r="X19" s="103"/>
      <c r="Y19" s="103"/>
      <c r="Z19" s="103"/>
    </row>
    <row r="20" spans="1:26" ht="15.75" customHeight="1" x14ac:dyDescent="0.25">
      <c r="A20" s="571">
        <v>10</v>
      </c>
      <c r="B20" s="572"/>
      <c r="C20" s="573" t="s">
        <v>795</v>
      </c>
      <c r="D20" s="111">
        <v>2</v>
      </c>
      <c r="E20" s="111">
        <v>1</v>
      </c>
      <c r="F20" s="111">
        <v>0</v>
      </c>
      <c r="G20" s="111">
        <v>0</v>
      </c>
      <c r="H20" s="436">
        <f t="shared" si="0"/>
        <v>3</v>
      </c>
      <c r="I20" s="111">
        <v>2</v>
      </c>
      <c r="J20" s="356">
        <f t="shared" si="1"/>
        <v>100</v>
      </c>
      <c r="K20" s="111">
        <v>1</v>
      </c>
      <c r="L20" s="128">
        <f>K20/E20*100</f>
        <v>100</v>
      </c>
      <c r="M20" s="111">
        <v>0</v>
      </c>
      <c r="N20" s="437">
        <v>0</v>
      </c>
      <c r="O20" s="111">
        <v>0</v>
      </c>
      <c r="P20" s="437">
        <v>0</v>
      </c>
      <c r="Q20" s="356">
        <f t="shared" si="2"/>
        <v>3</v>
      </c>
      <c r="R20" s="356">
        <f t="shared" si="3"/>
        <v>100</v>
      </c>
      <c r="X20" s="103"/>
      <c r="Y20" s="103"/>
      <c r="Z20" s="103"/>
    </row>
    <row r="21" spans="1:26" ht="15.75" customHeight="1" x14ac:dyDescent="0.25">
      <c r="A21" s="571">
        <v>11</v>
      </c>
      <c r="B21" s="574"/>
      <c r="C21" s="573" t="s">
        <v>504</v>
      </c>
      <c r="D21" s="111">
        <v>4</v>
      </c>
      <c r="E21" s="111">
        <v>3</v>
      </c>
      <c r="F21" s="111">
        <v>1</v>
      </c>
      <c r="G21" s="111">
        <v>1</v>
      </c>
      <c r="H21" s="436">
        <f t="shared" si="0"/>
        <v>9</v>
      </c>
      <c r="I21" s="111">
        <v>4</v>
      </c>
      <c r="J21" s="356">
        <f t="shared" si="1"/>
        <v>100</v>
      </c>
      <c r="K21" s="111">
        <v>3</v>
      </c>
      <c r="L21" s="128">
        <f>K21/E21*100</f>
        <v>100</v>
      </c>
      <c r="M21" s="111">
        <v>1</v>
      </c>
      <c r="N21" s="356">
        <f>M21/F21*100</f>
        <v>100</v>
      </c>
      <c r="O21" s="111">
        <v>0</v>
      </c>
      <c r="P21" s="128">
        <f>O21/G21*100</f>
        <v>0</v>
      </c>
      <c r="Q21" s="356">
        <f t="shared" si="2"/>
        <v>8</v>
      </c>
      <c r="R21" s="559">
        <f t="shared" si="3"/>
        <v>88.888888888888886</v>
      </c>
      <c r="X21" s="103"/>
      <c r="Y21" s="103"/>
      <c r="Z21" s="103"/>
    </row>
    <row r="22" spans="1:26" ht="15.75" customHeight="1" x14ac:dyDescent="0.25">
      <c r="A22" s="571">
        <v>12</v>
      </c>
      <c r="B22" s="575"/>
      <c r="C22" s="573" t="s">
        <v>796</v>
      </c>
      <c r="D22" s="111">
        <v>3</v>
      </c>
      <c r="E22" s="111">
        <v>0</v>
      </c>
      <c r="F22" s="111">
        <v>0</v>
      </c>
      <c r="G22" s="111">
        <v>0</v>
      </c>
      <c r="H22" s="436">
        <f t="shared" si="0"/>
        <v>3</v>
      </c>
      <c r="I22" s="111">
        <v>3</v>
      </c>
      <c r="J22" s="356">
        <f t="shared" si="1"/>
        <v>100</v>
      </c>
      <c r="K22" s="111">
        <v>0</v>
      </c>
      <c r="L22" s="437">
        <v>0</v>
      </c>
      <c r="M22" s="111">
        <v>0</v>
      </c>
      <c r="N22" s="437">
        <v>0</v>
      </c>
      <c r="O22" s="111">
        <v>0</v>
      </c>
      <c r="P22" s="437">
        <v>0</v>
      </c>
      <c r="Q22" s="356">
        <f t="shared" si="2"/>
        <v>3</v>
      </c>
      <c r="R22" s="356">
        <f t="shared" si="3"/>
        <v>100</v>
      </c>
      <c r="X22" s="103"/>
      <c r="Y22" s="103"/>
      <c r="Z22" s="103"/>
    </row>
    <row r="23" spans="1:26" ht="15.75" customHeight="1" x14ac:dyDescent="0.25">
      <c r="A23" s="449" t="s">
        <v>597</v>
      </c>
      <c r="B23" s="576"/>
      <c r="C23" s="562"/>
      <c r="D23" s="577">
        <f t="shared" ref="D23:I23" si="4">SUM(D11:D22)</f>
        <v>34</v>
      </c>
      <c r="E23" s="577">
        <f t="shared" si="4"/>
        <v>5</v>
      </c>
      <c r="F23" s="577">
        <f t="shared" si="4"/>
        <v>1</v>
      </c>
      <c r="G23" s="577">
        <f t="shared" si="4"/>
        <v>4</v>
      </c>
      <c r="H23" s="577">
        <f t="shared" si="4"/>
        <v>44</v>
      </c>
      <c r="I23" s="577">
        <f t="shared" si="4"/>
        <v>34</v>
      </c>
      <c r="J23" s="567">
        <f t="shared" si="1"/>
        <v>100</v>
      </c>
      <c r="K23" s="577">
        <f>SUM(K11:K22)</f>
        <v>5</v>
      </c>
      <c r="L23" s="451">
        <f>K23/E23*100</f>
        <v>100</v>
      </c>
      <c r="M23" s="577">
        <f>SUM(M11:M22)</f>
        <v>1</v>
      </c>
      <c r="N23" s="567">
        <f>M23/F23*100</f>
        <v>100</v>
      </c>
      <c r="O23" s="577">
        <f>SUM(O11:O22)</f>
        <v>0</v>
      </c>
      <c r="P23" s="451">
        <f>O23/G23*100</f>
        <v>0</v>
      </c>
      <c r="Q23" s="577">
        <f>SUM(Q11:Q22)</f>
        <v>40</v>
      </c>
      <c r="R23" s="568">
        <f t="shared" si="3"/>
        <v>90.909090909090907</v>
      </c>
      <c r="S23" s="103"/>
      <c r="T23" s="103"/>
      <c r="U23" s="103"/>
      <c r="V23" s="103"/>
      <c r="W23" s="103"/>
      <c r="X23" s="103"/>
      <c r="Y23" s="103"/>
      <c r="Z23" s="103"/>
    </row>
    <row r="24" spans="1:26" ht="15.75" customHeight="1" x14ac:dyDescent="0.25">
      <c r="A24" s="464"/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103"/>
      <c r="T24" s="103"/>
      <c r="U24" s="103"/>
      <c r="V24" s="103"/>
      <c r="W24" s="103"/>
      <c r="X24" s="103"/>
      <c r="Y24" s="103"/>
      <c r="Z24" s="103"/>
    </row>
    <row r="25" spans="1:26" ht="15.75" customHeight="1" x14ac:dyDescent="0.25">
      <c r="A25" s="696" t="s">
        <v>1382</v>
      </c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103"/>
      <c r="T25" s="103"/>
      <c r="U25" s="103"/>
      <c r="V25" s="103"/>
      <c r="W25" s="103"/>
      <c r="X25" s="103"/>
      <c r="Y25" s="103"/>
      <c r="Z25" s="103"/>
    </row>
    <row r="26" spans="1:26" ht="15.7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.7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.7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.7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.7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15.7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2"/>
      <c r="T33" s="102"/>
      <c r="U33" s="102"/>
      <c r="V33" s="102"/>
      <c r="W33" s="102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X44" s="103"/>
      <c r="Y44" s="103"/>
      <c r="Z44" s="103"/>
    </row>
    <row r="45" spans="1:26" ht="15.75" customHeight="1" x14ac:dyDescent="0.25">
      <c r="X45" s="103"/>
      <c r="Y45" s="103"/>
      <c r="Z45" s="103"/>
    </row>
    <row r="46" spans="1:26" ht="15.75" customHeight="1" x14ac:dyDescent="0.25">
      <c r="X46" s="103"/>
      <c r="Y46" s="103"/>
      <c r="Z46" s="103"/>
    </row>
    <row r="47" spans="1:26" ht="15.75" customHeight="1" x14ac:dyDescent="0.25">
      <c r="X47" s="103"/>
      <c r="Y47" s="103"/>
      <c r="Z47" s="103"/>
    </row>
    <row r="48" spans="1:26" ht="15.75" customHeight="1" x14ac:dyDescent="0.25">
      <c r="X48" s="103"/>
      <c r="Y48" s="103"/>
      <c r="Z48" s="103"/>
    </row>
    <row r="49" spans="1:26" ht="15.75" customHeight="1" x14ac:dyDescent="0.25">
      <c r="X49" s="103"/>
      <c r="Y49" s="103"/>
      <c r="Z49" s="103"/>
    </row>
    <row r="50" spans="1:26" ht="15.75" customHeight="1" x14ac:dyDescent="0.25">
      <c r="X50" s="103"/>
      <c r="Y50" s="103"/>
      <c r="Z50" s="103"/>
    </row>
    <row r="51" spans="1:26" ht="15.75" customHeight="1" x14ac:dyDescent="0.25">
      <c r="X51" s="103"/>
      <c r="Y51" s="103"/>
      <c r="Z51" s="103"/>
    </row>
    <row r="52" spans="1:26" ht="15.75" customHeight="1" x14ac:dyDescent="0.25">
      <c r="X52" s="103"/>
      <c r="Y52" s="103"/>
      <c r="Z52" s="103"/>
    </row>
    <row r="53" spans="1:26" ht="15.75" customHeight="1" x14ac:dyDescent="0.25">
      <c r="X53" s="103"/>
      <c r="Y53" s="103"/>
      <c r="Z53" s="103"/>
    </row>
    <row r="54" spans="1:26" ht="15.75" customHeight="1" x14ac:dyDescent="0.25">
      <c r="X54" s="103"/>
      <c r="Y54" s="103"/>
      <c r="Z54" s="103"/>
    </row>
    <row r="55" spans="1:26" ht="15.75" customHeight="1" x14ac:dyDescent="0.25">
      <c r="X55" s="103"/>
      <c r="Y55" s="103"/>
      <c r="Z55" s="103"/>
    </row>
    <row r="56" spans="1:26" ht="15.75" customHeight="1" x14ac:dyDescent="0.25"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</sheetData>
  <mergeCells count="16">
    <mergeCell ref="A3:R3"/>
    <mergeCell ref="A6:A9"/>
    <mergeCell ref="B6:B9"/>
    <mergeCell ref="C6:C9"/>
    <mergeCell ref="D6:H6"/>
    <mergeCell ref="I6:R6"/>
    <mergeCell ref="D7:E8"/>
    <mergeCell ref="F7:F9"/>
    <mergeCell ref="G7:G9"/>
    <mergeCell ref="H7:H9"/>
    <mergeCell ref="I7:L7"/>
    <mergeCell ref="M7:N8"/>
    <mergeCell ref="O7:P8"/>
    <mergeCell ref="Q7:R8"/>
    <mergeCell ref="I8:J8"/>
    <mergeCell ref="K8:L8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968"/>
  <sheetViews>
    <sheetView zoomScaleNormal="100" workbookViewId="0">
      <selection activeCell="M31" sqref="M31"/>
    </sheetView>
  </sheetViews>
  <sheetFormatPr defaultColWidth="14.42578125" defaultRowHeight="15" x14ac:dyDescent="0.25"/>
  <cols>
    <col min="1" max="1" width="5.28515625" customWidth="1"/>
    <col min="2" max="2" width="15" customWidth="1"/>
    <col min="3" max="3" width="20.42578125" customWidth="1"/>
    <col min="4" max="4" width="12.5703125" customWidth="1"/>
    <col min="5" max="5" width="10.7109375" customWidth="1"/>
    <col min="6" max="6" width="6.85546875" customWidth="1"/>
    <col min="7" max="7" width="12.7109375" customWidth="1"/>
    <col min="8" max="8" width="10.7109375" customWidth="1"/>
    <col min="9" max="9" width="6.140625" customWidth="1"/>
    <col min="10" max="10" width="12.42578125" customWidth="1"/>
    <col min="11" max="11" width="10.28515625" customWidth="1"/>
    <col min="12" max="12" width="6.85546875" customWidth="1"/>
    <col min="13" max="13" width="14.28515625" customWidth="1"/>
    <col min="14" max="14" width="10.140625" customWidth="1"/>
    <col min="15" max="15" width="7.42578125" customWidth="1"/>
    <col min="16" max="16" width="14.28515625" customWidth="1"/>
    <col min="17" max="17" width="10.28515625" customWidth="1"/>
    <col min="18" max="18" width="6.85546875" customWidth="1"/>
    <col min="19" max="19" width="14.85546875" customWidth="1"/>
    <col min="20" max="20" width="10.140625" customWidth="1"/>
    <col min="21" max="21" width="6.42578125" customWidth="1"/>
    <col min="22" max="22" width="14.28515625" customWidth="1"/>
    <col min="23" max="23" width="10.28515625" customWidth="1"/>
    <col min="24" max="24" width="6.140625" customWidth="1"/>
    <col min="25" max="25" width="15.42578125" customWidth="1"/>
    <col min="26" max="26" width="10.140625" customWidth="1"/>
    <col min="27" max="27" width="8" customWidth="1"/>
    <col min="28" max="28" width="5.7109375" customWidth="1"/>
  </cols>
  <sheetData>
    <row r="1" spans="1:28" ht="15.75" x14ac:dyDescent="0.25">
      <c r="A1" s="101" t="s">
        <v>1302</v>
      </c>
      <c r="B1" s="167"/>
      <c r="C1" s="167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</row>
    <row r="2" spans="1:28" ht="15.75" x14ac:dyDescent="0.25">
      <c r="A2" s="165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  <c r="Y2" s="193"/>
      <c r="Z2" s="193"/>
      <c r="AA2" s="193"/>
      <c r="AB2" s="193"/>
    </row>
    <row r="3" spans="1:28" ht="18" x14ac:dyDescent="0.25">
      <c r="A3" s="805" t="s">
        <v>1303</v>
      </c>
      <c r="B3" s="805"/>
      <c r="C3" s="805"/>
      <c r="D3" s="805"/>
      <c r="E3" s="805"/>
      <c r="F3" s="805"/>
      <c r="G3" s="805"/>
      <c r="H3" s="805"/>
      <c r="I3" s="805"/>
      <c r="J3" s="805"/>
      <c r="K3" s="805"/>
      <c r="L3" s="805"/>
      <c r="M3" s="805"/>
      <c r="N3" s="805"/>
      <c r="O3" s="805"/>
      <c r="P3" s="805"/>
      <c r="Q3" s="805"/>
      <c r="R3" s="805"/>
      <c r="S3" s="805"/>
      <c r="T3" s="805"/>
      <c r="U3" s="805"/>
      <c r="V3" s="805"/>
      <c r="W3" s="805"/>
      <c r="X3" s="805"/>
      <c r="Y3" s="142"/>
      <c r="Z3" s="142"/>
      <c r="AA3" s="142"/>
      <c r="AB3" s="142"/>
    </row>
    <row r="4" spans="1:28" ht="15" customHeight="1" x14ac:dyDescent="0.25">
      <c r="A4" s="578"/>
      <c r="B4" s="579"/>
      <c r="C4" s="579"/>
      <c r="D4" s="579"/>
      <c r="E4" s="579"/>
      <c r="F4" s="579"/>
      <c r="G4" s="579"/>
      <c r="H4" s="579"/>
      <c r="I4" s="579"/>
      <c r="J4" s="579"/>
      <c r="K4" s="579"/>
      <c r="L4" s="580" t="str">
        <f>'1'!$E$5</f>
        <v>KABUPATEN/KOTA</v>
      </c>
      <c r="M4" s="581" t="str">
        <f>'1'!$F$5</f>
        <v>KARANGANYAR</v>
      </c>
      <c r="N4" s="581"/>
      <c r="O4" s="581"/>
      <c r="P4" s="581"/>
      <c r="Q4" s="581"/>
      <c r="R4" s="581"/>
      <c r="S4" s="581"/>
      <c r="T4" s="581"/>
      <c r="U4" s="579"/>
      <c r="V4" s="579"/>
      <c r="W4" s="579"/>
      <c r="X4" s="579"/>
      <c r="Y4" s="193"/>
      <c r="Z4" s="193"/>
      <c r="AA4" s="193"/>
      <c r="AB4" s="193"/>
    </row>
    <row r="5" spans="1:28" ht="15" customHeight="1" x14ac:dyDescent="0.25">
      <c r="A5" s="578"/>
      <c r="B5" s="578"/>
      <c r="C5" s="578"/>
      <c r="D5" s="578"/>
      <c r="E5" s="578"/>
      <c r="F5" s="578"/>
      <c r="G5" s="578"/>
      <c r="H5" s="578"/>
      <c r="I5" s="578"/>
      <c r="J5" s="578"/>
      <c r="K5" s="578"/>
      <c r="L5" s="580" t="str">
        <f>'1'!$E$6</f>
        <v>TAHUN</v>
      </c>
      <c r="M5" s="581">
        <f>'1'!$F$6</f>
        <v>2024</v>
      </c>
      <c r="N5" s="581"/>
      <c r="O5" s="581"/>
      <c r="P5" s="581"/>
      <c r="Q5" s="581"/>
      <c r="R5" s="581"/>
      <c r="S5" s="581"/>
      <c r="T5" s="581"/>
      <c r="U5" s="578"/>
      <c r="V5" s="579"/>
      <c r="W5" s="579"/>
      <c r="X5" s="578"/>
      <c r="Y5" s="165"/>
      <c r="Z5" s="165"/>
      <c r="AA5" s="165"/>
      <c r="AB5" s="165"/>
    </row>
    <row r="6" spans="1:28" ht="15.75" x14ac:dyDescent="0.25">
      <c r="A6" s="165"/>
      <c r="B6" s="582"/>
      <c r="C6" s="582"/>
      <c r="D6" s="193"/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  <c r="AA6" s="193"/>
      <c r="AB6" s="193"/>
    </row>
    <row r="7" spans="1:28" ht="35.25" customHeight="1" x14ac:dyDescent="0.25">
      <c r="A7" s="743" t="s">
        <v>4</v>
      </c>
      <c r="B7" s="743" t="s">
        <v>324</v>
      </c>
      <c r="C7" s="743" t="s">
        <v>502</v>
      </c>
      <c r="D7" s="743" t="s">
        <v>1304</v>
      </c>
      <c r="E7" s="743"/>
      <c r="F7" s="743"/>
      <c r="G7" s="748" t="s">
        <v>1305</v>
      </c>
      <c r="H7" s="748"/>
      <c r="I7" s="748"/>
      <c r="J7" s="748" t="s">
        <v>1306</v>
      </c>
      <c r="K7" s="748"/>
      <c r="L7" s="748"/>
      <c r="M7" s="748" t="s">
        <v>1307</v>
      </c>
      <c r="N7" s="748"/>
      <c r="O7" s="748"/>
      <c r="P7" s="748" t="s">
        <v>1308</v>
      </c>
      <c r="Q7" s="748"/>
      <c r="R7" s="748"/>
      <c r="S7" s="748" t="s">
        <v>1309</v>
      </c>
      <c r="T7" s="748"/>
      <c r="U7" s="748"/>
      <c r="V7" s="748" t="s">
        <v>1310</v>
      </c>
      <c r="W7" s="748"/>
      <c r="X7" s="748"/>
      <c r="Y7" s="748" t="s">
        <v>1311</v>
      </c>
      <c r="Z7" s="748"/>
      <c r="AA7" s="748"/>
      <c r="AB7" s="193"/>
    </row>
    <row r="8" spans="1:28" ht="30.75" customHeight="1" x14ac:dyDescent="0.25">
      <c r="A8" s="743"/>
      <c r="B8" s="743"/>
      <c r="C8" s="743"/>
      <c r="D8" s="743" t="s">
        <v>1312</v>
      </c>
      <c r="E8" s="743" t="s">
        <v>1313</v>
      </c>
      <c r="F8" s="743"/>
      <c r="G8" s="743" t="s">
        <v>1312</v>
      </c>
      <c r="H8" s="743" t="s">
        <v>1313</v>
      </c>
      <c r="I8" s="743"/>
      <c r="J8" s="743" t="s">
        <v>1312</v>
      </c>
      <c r="K8" s="743" t="s">
        <v>1313</v>
      </c>
      <c r="L8" s="743"/>
      <c r="M8" s="743" t="s">
        <v>1312</v>
      </c>
      <c r="N8" s="743" t="s">
        <v>1313</v>
      </c>
      <c r="O8" s="743"/>
      <c r="P8" s="743" t="s">
        <v>1312</v>
      </c>
      <c r="Q8" s="743" t="s">
        <v>1313</v>
      </c>
      <c r="R8" s="743"/>
      <c r="S8" s="743" t="s">
        <v>1312</v>
      </c>
      <c r="T8" s="743" t="s">
        <v>1313</v>
      </c>
      <c r="U8" s="743"/>
      <c r="V8" s="743" t="s">
        <v>1312</v>
      </c>
      <c r="W8" s="743" t="s">
        <v>1313</v>
      </c>
      <c r="X8" s="743"/>
      <c r="Y8" s="743" t="s">
        <v>1312</v>
      </c>
      <c r="Z8" s="748" t="s">
        <v>1314</v>
      </c>
      <c r="AA8" s="748"/>
      <c r="AB8" s="193"/>
    </row>
    <row r="9" spans="1:28" ht="15.75" customHeight="1" x14ac:dyDescent="0.25">
      <c r="A9" s="743"/>
      <c r="B9" s="743"/>
      <c r="C9" s="743"/>
      <c r="D9" s="743"/>
      <c r="E9" s="658" t="s">
        <v>326</v>
      </c>
      <c r="F9" s="658" t="s">
        <v>29</v>
      </c>
      <c r="G9" s="743"/>
      <c r="H9" s="658" t="s">
        <v>326</v>
      </c>
      <c r="I9" s="658" t="s">
        <v>29</v>
      </c>
      <c r="J9" s="743"/>
      <c r="K9" s="658" t="s">
        <v>326</v>
      </c>
      <c r="L9" s="658" t="s">
        <v>29</v>
      </c>
      <c r="M9" s="743"/>
      <c r="N9" s="658" t="s">
        <v>326</v>
      </c>
      <c r="O9" s="658" t="s">
        <v>29</v>
      </c>
      <c r="P9" s="743"/>
      <c r="Q9" s="658" t="s">
        <v>326</v>
      </c>
      <c r="R9" s="658" t="s">
        <v>29</v>
      </c>
      <c r="S9" s="743"/>
      <c r="T9" s="658" t="s">
        <v>326</v>
      </c>
      <c r="U9" s="658" t="s">
        <v>29</v>
      </c>
      <c r="V9" s="743"/>
      <c r="W9" s="658" t="s">
        <v>326</v>
      </c>
      <c r="X9" s="658" t="s">
        <v>29</v>
      </c>
      <c r="Y9" s="743"/>
      <c r="Z9" s="658" t="s">
        <v>326</v>
      </c>
      <c r="AA9" s="658" t="s">
        <v>29</v>
      </c>
      <c r="AB9" s="193"/>
    </row>
    <row r="10" spans="1:28" ht="15.75" customHeight="1" x14ac:dyDescent="0.25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555">
        <v>6</v>
      </c>
      <c r="G10" s="555">
        <v>7</v>
      </c>
      <c r="H10" s="555">
        <v>8</v>
      </c>
      <c r="I10" s="555">
        <v>9</v>
      </c>
      <c r="J10" s="555">
        <v>10</v>
      </c>
      <c r="K10" s="555">
        <v>11</v>
      </c>
      <c r="L10" s="555">
        <v>12</v>
      </c>
      <c r="M10" s="555">
        <v>13</v>
      </c>
      <c r="N10" s="555">
        <v>14</v>
      </c>
      <c r="O10" s="555">
        <v>15</v>
      </c>
      <c r="P10" s="555">
        <v>16</v>
      </c>
      <c r="Q10" s="555">
        <v>17</v>
      </c>
      <c r="R10" s="555">
        <v>18</v>
      </c>
      <c r="S10" s="555">
        <v>19</v>
      </c>
      <c r="T10" s="555">
        <v>20</v>
      </c>
      <c r="U10" s="555">
        <v>21</v>
      </c>
      <c r="V10" s="555">
        <v>22</v>
      </c>
      <c r="W10" s="555">
        <v>23</v>
      </c>
      <c r="X10" s="555">
        <v>24</v>
      </c>
      <c r="Y10" s="555">
        <v>22</v>
      </c>
      <c r="Z10" s="555">
        <v>23</v>
      </c>
      <c r="AA10" s="583">
        <v>24</v>
      </c>
      <c r="AB10" s="193"/>
    </row>
    <row r="11" spans="1:28" ht="15.75" customHeight="1" x14ac:dyDescent="0.25">
      <c r="A11" s="113">
        <v>1</v>
      </c>
      <c r="B11" s="570" t="s">
        <v>504</v>
      </c>
      <c r="C11" s="558" t="s">
        <v>788</v>
      </c>
      <c r="D11" s="128">
        <v>1</v>
      </c>
      <c r="E11" s="128">
        <v>0</v>
      </c>
      <c r="F11" s="584">
        <f t="shared" ref="F11:F23" si="0">E11/D11*100</f>
        <v>0</v>
      </c>
      <c r="G11" s="128">
        <v>0</v>
      </c>
      <c r="H11" s="113">
        <v>0</v>
      </c>
      <c r="I11" s="584">
        <v>0</v>
      </c>
      <c r="J11" s="128">
        <v>0</v>
      </c>
      <c r="K11" s="128">
        <v>0</v>
      </c>
      <c r="L11" s="584">
        <v>0</v>
      </c>
      <c r="M11" s="128">
        <v>2</v>
      </c>
      <c r="N11" s="128">
        <v>2</v>
      </c>
      <c r="O11" s="113">
        <f>N11/M11*100</f>
        <v>100</v>
      </c>
      <c r="P11" s="128">
        <v>0</v>
      </c>
      <c r="Q11" s="128">
        <v>0</v>
      </c>
      <c r="R11" s="584">
        <v>0</v>
      </c>
      <c r="S11" s="128">
        <v>0</v>
      </c>
      <c r="T11" s="128">
        <v>0</v>
      </c>
      <c r="U11" s="584">
        <v>0</v>
      </c>
      <c r="V11" s="128">
        <v>2</v>
      </c>
      <c r="W11" s="128">
        <v>0</v>
      </c>
      <c r="X11" s="584">
        <f t="shared" ref="X11:X23" si="1">W11/V11*100</f>
        <v>0</v>
      </c>
      <c r="Y11" s="128">
        <v>5</v>
      </c>
      <c r="Z11" s="128">
        <v>2</v>
      </c>
      <c r="AA11" s="585">
        <f t="shared" ref="AA11:AA23" si="2">Z11/Y11*100</f>
        <v>40</v>
      </c>
      <c r="AB11" s="193"/>
    </row>
    <row r="12" spans="1:28" ht="15.75" customHeight="1" x14ac:dyDescent="0.25">
      <c r="A12" s="113" t="s">
        <v>1315</v>
      </c>
      <c r="B12" s="570"/>
      <c r="C12" s="558" t="s">
        <v>789</v>
      </c>
      <c r="D12" s="128">
        <v>1</v>
      </c>
      <c r="E12" s="128">
        <v>0</v>
      </c>
      <c r="F12" s="584">
        <f t="shared" si="0"/>
        <v>0</v>
      </c>
      <c r="G12" s="128">
        <v>0</v>
      </c>
      <c r="H12" s="113">
        <v>0</v>
      </c>
      <c r="I12" s="584">
        <v>0</v>
      </c>
      <c r="J12" s="128">
        <v>0</v>
      </c>
      <c r="K12" s="128">
        <v>0</v>
      </c>
      <c r="L12" s="584">
        <v>0</v>
      </c>
      <c r="M12" s="128">
        <v>2</v>
      </c>
      <c r="N12" s="128">
        <v>2</v>
      </c>
      <c r="O12" s="113">
        <f>N12/M12*100</f>
        <v>100</v>
      </c>
      <c r="P12" s="128">
        <v>0</v>
      </c>
      <c r="Q12" s="128">
        <v>0</v>
      </c>
      <c r="R12" s="584">
        <v>0</v>
      </c>
      <c r="S12" s="128">
        <v>0</v>
      </c>
      <c r="T12" s="128">
        <v>0</v>
      </c>
      <c r="U12" s="584">
        <v>0</v>
      </c>
      <c r="V12" s="128">
        <v>2</v>
      </c>
      <c r="W12" s="128">
        <v>0</v>
      </c>
      <c r="X12" s="584">
        <f t="shared" si="1"/>
        <v>0</v>
      </c>
      <c r="Y12" s="128">
        <v>5</v>
      </c>
      <c r="Z12" s="128">
        <v>2</v>
      </c>
      <c r="AA12" s="585">
        <f t="shared" si="2"/>
        <v>40</v>
      </c>
      <c r="AB12" s="193"/>
    </row>
    <row r="13" spans="1:28" ht="15.75" customHeight="1" x14ac:dyDescent="0.25">
      <c r="A13" s="113" t="s">
        <v>1316</v>
      </c>
      <c r="B13" s="572"/>
      <c r="C13" s="558" t="s">
        <v>798</v>
      </c>
      <c r="D13" s="128">
        <v>1</v>
      </c>
      <c r="E13" s="128">
        <v>0</v>
      </c>
      <c r="F13" s="584">
        <f t="shared" si="0"/>
        <v>0</v>
      </c>
      <c r="G13" s="128">
        <v>0</v>
      </c>
      <c r="H13" s="113">
        <v>0</v>
      </c>
      <c r="I13" s="584">
        <v>0</v>
      </c>
      <c r="J13" s="128">
        <v>0</v>
      </c>
      <c r="K13" s="128">
        <v>0</v>
      </c>
      <c r="L13" s="584">
        <v>0</v>
      </c>
      <c r="M13" s="128">
        <v>1</v>
      </c>
      <c r="N13" s="128">
        <v>1</v>
      </c>
      <c r="O13" s="113">
        <f>N13/M13*100</f>
        <v>100</v>
      </c>
      <c r="P13" s="128">
        <v>1</v>
      </c>
      <c r="Q13" s="128">
        <v>0</v>
      </c>
      <c r="R13" s="584">
        <v>0</v>
      </c>
      <c r="S13" s="128">
        <v>1</v>
      </c>
      <c r="T13" s="128">
        <v>0</v>
      </c>
      <c r="U13" s="584">
        <v>0</v>
      </c>
      <c r="V13" s="128">
        <v>4</v>
      </c>
      <c r="W13" s="128">
        <v>0</v>
      </c>
      <c r="X13" s="584">
        <f t="shared" si="1"/>
        <v>0</v>
      </c>
      <c r="Y13" s="128">
        <v>8</v>
      </c>
      <c r="Z13" s="128">
        <v>1</v>
      </c>
      <c r="AA13" s="585">
        <f t="shared" si="2"/>
        <v>12.5</v>
      </c>
      <c r="AB13" s="193"/>
    </row>
    <row r="14" spans="1:28" ht="15.75" customHeight="1" x14ac:dyDescent="0.25">
      <c r="A14" s="128">
        <v>4</v>
      </c>
      <c r="B14" s="572"/>
      <c r="C14" s="558" t="s">
        <v>797</v>
      </c>
      <c r="D14" s="128">
        <v>1</v>
      </c>
      <c r="E14" s="128">
        <v>0</v>
      </c>
      <c r="F14" s="584">
        <f t="shared" si="0"/>
        <v>0</v>
      </c>
      <c r="G14" s="128">
        <v>0</v>
      </c>
      <c r="H14" s="113">
        <v>0</v>
      </c>
      <c r="I14" s="584">
        <v>0</v>
      </c>
      <c r="J14" s="128">
        <v>0</v>
      </c>
      <c r="K14" s="128">
        <v>0</v>
      </c>
      <c r="L14" s="584">
        <v>0</v>
      </c>
      <c r="M14" s="128">
        <v>2</v>
      </c>
      <c r="N14" s="128">
        <v>2</v>
      </c>
      <c r="O14" s="113">
        <f>N14/M14*100</f>
        <v>100</v>
      </c>
      <c r="P14" s="128">
        <v>1</v>
      </c>
      <c r="Q14" s="128">
        <v>0</v>
      </c>
      <c r="R14" s="584">
        <v>0</v>
      </c>
      <c r="S14" s="128">
        <v>1</v>
      </c>
      <c r="T14" s="128">
        <v>0</v>
      </c>
      <c r="U14" s="584">
        <v>0</v>
      </c>
      <c r="V14" s="128">
        <v>4</v>
      </c>
      <c r="W14" s="128">
        <v>0</v>
      </c>
      <c r="X14" s="584">
        <f t="shared" si="1"/>
        <v>0</v>
      </c>
      <c r="Y14" s="128">
        <v>9</v>
      </c>
      <c r="Z14" s="128">
        <v>2</v>
      </c>
      <c r="AA14" s="585">
        <f t="shared" si="2"/>
        <v>22.222222222222221</v>
      </c>
      <c r="AB14" s="193"/>
    </row>
    <row r="15" spans="1:28" ht="15.75" customHeight="1" x14ac:dyDescent="0.25">
      <c r="A15" s="128">
        <v>5</v>
      </c>
      <c r="B15" s="572"/>
      <c r="C15" s="558" t="s">
        <v>790</v>
      </c>
      <c r="D15" s="128">
        <v>1</v>
      </c>
      <c r="E15" s="128">
        <v>0</v>
      </c>
      <c r="F15" s="584">
        <f t="shared" si="0"/>
        <v>0</v>
      </c>
      <c r="G15" s="128">
        <v>0</v>
      </c>
      <c r="H15" s="113">
        <v>0</v>
      </c>
      <c r="I15" s="584">
        <v>0</v>
      </c>
      <c r="J15" s="128">
        <v>0</v>
      </c>
      <c r="K15" s="128">
        <v>0</v>
      </c>
      <c r="L15" s="584">
        <v>0</v>
      </c>
      <c r="M15" s="128">
        <v>0</v>
      </c>
      <c r="N15" s="128">
        <v>0</v>
      </c>
      <c r="O15" s="584">
        <v>0</v>
      </c>
      <c r="P15" s="128">
        <v>0</v>
      </c>
      <c r="Q15" s="128">
        <v>0</v>
      </c>
      <c r="R15" s="584">
        <v>0</v>
      </c>
      <c r="S15" s="128">
        <v>0</v>
      </c>
      <c r="T15" s="128">
        <v>0</v>
      </c>
      <c r="U15" s="584">
        <v>0</v>
      </c>
      <c r="V15" s="128">
        <v>2</v>
      </c>
      <c r="W15" s="128">
        <v>0</v>
      </c>
      <c r="X15" s="584">
        <f t="shared" si="1"/>
        <v>0</v>
      </c>
      <c r="Y15" s="128">
        <v>3</v>
      </c>
      <c r="Z15" s="128">
        <v>0</v>
      </c>
      <c r="AA15" s="585">
        <f t="shared" si="2"/>
        <v>0</v>
      </c>
      <c r="AB15" s="381"/>
    </row>
    <row r="16" spans="1:28" ht="15.75" customHeight="1" x14ac:dyDescent="0.25">
      <c r="A16" s="128">
        <v>6</v>
      </c>
      <c r="B16" s="572"/>
      <c r="C16" s="558" t="s">
        <v>791</v>
      </c>
      <c r="D16" s="128">
        <v>1</v>
      </c>
      <c r="E16" s="128">
        <v>0</v>
      </c>
      <c r="F16" s="584">
        <f t="shared" si="0"/>
        <v>0</v>
      </c>
      <c r="G16" s="128">
        <v>0</v>
      </c>
      <c r="H16" s="113">
        <v>0</v>
      </c>
      <c r="I16" s="584">
        <v>0</v>
      </c>
      <c r="J16" s="128">
        <v>1</v>
      </c>
      <c r="K16" s="128">
        <v>0</v>
      </c>
      <c r="L16" s="584">
        <v>0</v>
      </c>
      <c r="M16" s="128">
        <v>0</v>
      </c>
      <c r="N16" s="128">
        <v>0</v>
      </c>
      <c r="O16" s="584">
        <v>0</v>
      </c>
      <c r="P16" s="128">
        <v>0</v>
      </c>
      <c r="Q16" s="128">
        <v>0</v>
      </c>
      <c r="R16" s="584">
        <v>0</v>
      </c>
      <c r="S16" s="128">
        <v>0</v>
      </c>
      <c r="T16" s="128">
        <v>0</v>
      </c>
      <c r="U16" s="584">
        <v>0</v>
      </c>
      <c r="V16" s="128">
        <v>2</v>
      </c>
      <c r="W16" s="128">
        <v>0</v>
      </c>
      <c r="X16" s="584">
        <f t="shared" si="1"/>
        <v>0</v>
      </c>
      <c r="Y16" s="128">
        <v>4</v>
      </c>
      <c r="Z16" s="128">
        <v>0</v>
      </c>
      <c r="AA16" s="585">
        <f t="shared" si="2"/>
        <v>0</v>
      </c>
      <c r="AB16" s="193"/>
    </row>
    <row r="17" spans="1:28" ht="15.75" customHeight="1" x14ac:dyDescent="0.25">
      <c r="A17" s="113" t="s">
        <v>1317</v>
      </c>
      <c r="B17" s="572"/>
      <c r="C17" s="558" t="s">
        <v>792</v>
      </c>
      <c r="D17" s="128">
        <v>1</v>
      </c>
      <c r="E17" s="128">
        <v>0</v>
      </c>
      <c r="F17" s="584">
        <f t="shared" si="0"/>
        <v>0</v>
      </c>
      <c r="G17" s="128">
        <v>0</v>
      </c>
      <c r="H17" s="113">
        <v>0</v>
      </c>
      <c r="I17" s="584">
        <v>0</v>
      </c>
      <c r="J17" s="128">
        <v>0</v>
      </c>
      <c r="K17" s="128">
        <v>0</v>
      </c>
      <c r="L17" s="584">
        <v>0</v>
      </c>
      <c r="M17" s="128">
        <v>1</v>
      </c>
      <c r="N17" s="128">
        <v>1</v>
      </c>
      <c r="O17" s="113">
        <f>N17/M17*100</f>
        <v>100</v>
      </c>
      <c r="P17" s="128">
        <v>0</v>
      </c>
      <c r="Q17" s="128">
        <v>0</v>
      </c>
      <c r="R17" s="584">
        <v>0</v>
      </c>
      <c r="S17" s="128">
        <v>0</v>
      </c>
      <c r="T17" s="128">
        <v>0</v>
      </c>
      <c r="U17" s="584">
        <v>0</v>
      </c>
      <c r="V17" s="128">
        <v>3</v>
      </c>
      <c r="W17" s="128">
        <v>0</v>
      </c>
      <c r="X17" s="584">
        <f t="shared" si="1"/>
        <v>0</v>
      </c>
      <c r="Y17" s="128">
        <v>5</v>
      </c>
      <c r="Z17" s="128">
        <v>1</v>
      </c>
      <c r="AA17" s="585">
        <f t="shared" si="2"/>
        <v>20</v>
      </c>
      <c r="AB17" s="193"/>
    </row>
    <row r="18" spans="1:28" ht="15.75" customHeight="1" x14ac:dyDescent="0.25">
      <c r="A18" s="113" t="s">
        <v>1318</v>
      </c>
      <c r="B18" s="572"/>
      <c r="C18" s="558" t="s">
        <v>793</v>
      </c>
      <c r="D18" s="128">
        <v>1</v>
      </c>
      <c r="E18" s="128">
        <v>0</v>
      </c>
      <c r="F18" s="584">
        <f t="shared" si="0"/>
        <v>0</v>
      </c>
      <c r="G18" s="128">
        <v>0</v>
      </c>
      <c r="H18" s="113">
        <v>0</v>
      </c>
      <c r="I18" s="584">
        <v>0</v>
      </c>
      <c r="J18" s="128">
        <v>1</v>
      </c>
      <c r="K18" s="128">
        <v>0</v>
      </c>
      <c r="L18" s="584">
        <v>0</v>
      </c>
      <c r="M18" s="128">
        <v>0</v>
      </c>
      <c r="N18" s="128">
        <v>0</v>
      </c>
      <c r="O18" s="584">
        <v>0</v>
      </c>
      <c r="P18" s="128">
        <v>0</v>
      </c>
      <c r="Q18" s="128">
        <v>0</v>
      </c>
      <c r="R18" s="584">
        <v>0</v>
      </c>
      <c r="S18" s="128">
        <v>0</v>
      </c>
      <c r="T18" s="128">
        <v>0</v>
      </c>
      <c r="U18" s="584">
        <v>0</v>
      </c>
      <c r="V18" s="128">
        <v>3</v>
      </c>
      <c r="W18" s="128">
        <v>0</v>
      </c>
      <c r="X18" s="584">
        <f t="shared" si="1"/>
        <v>0</v>
      </c>
      <c r="Y18" s="128">
        <v>5</v>
      </c>
      <c r="Z18" s="128">
        <v>0</v>
      </c>
      <c r="AA18" s="585">
        <f t="shared" si="2"/>
        <v>0</v>
      </c>
      <c r="AB18" s="193"/>
    </row>
    <row r="19" spans="1:28" ht="15.75" customHeight="1" x14ac:dyDescent="0.25">
      <c r="A19" s="113" t="s">
        <v>1319</v>
      </c>
      <c r="B19" s="572"/>
      <c r="C19" s="558" t="s">
        <v>794</v>
      </c>
      <c r="D19" s="128">
        <v>1</v>
      </c>
      <c r="E19" s="128">
        <v>0</v>
      </c>
      <c r="F19" s="584">
        <f t="shared" si="0"/>
        <v>0</v>
      </c>
      <c r="G19" s="128">
        <v>0</v>
      </c>
      <c r="H19" s="113">
        <v>0</v>
      </c>
      <c r="I19" s="584">
        <v>0</v>
      </c>
      <c r="J19" s="128">
        <v>0</v>
      </c>
      <c r="K19" s="128">
        <v>0</v>
      </c>
      <c r="L19" s="584">
        <v>0</v>
      </c>
      <c r="M19" s="128">
        <v>0</v>
      </c>
      <c r="N19" s="128">
        <v>0</v>
      </c>
      <c r="O19" s="584">
        <v>0</v>
      </c>
      <c r="P19" s="128">
        <v>0</v>
      </c>
      <c r="Q19" s="128">
        <v>0</v>
      </c>
      <c r="R19" s="584">
        <v>0</v>
      </c>
      <c r="S19" s="128">
        <v>0</v>
      </c>
      <c r="T19" s="128">
        <v>0</v>
      </c>
      <c r="U19" s="584">
        <v>0</v>
      </c>
      <c r="V19" s="128">
        <v>3</v>
      </c>
      <c r="W19" s="128">
        <v>0</v>
      </c>
      <c r="X19" s="584">
        <f t="shared" si="1"/>
        <v>0</v>
      </c>
      <c r="Y19" s="128">
        <v>4</v>
      </c>
      <c r="Z19" s="128">
        <v>0</v>
      </c>
      <c r="AA19" s="585">
        <f t="shared" si="2"/>
        <v>0</v>
      </c>
      <c r="AB19" s="193"/>
    </row>
    <row r="20" spans="1:28" ht="15.75" customHeight="1" x14ac:dyDescent="0.25">
      <c r="A20" s="128">
        <v>10</v>
      </c>
      <c r="B20" s="572"/>
      <c r="C20" s="558" t="s">
        <v>1320</v>
      </c>
      <c r="D20" s="128">
        <v>1</v>
      </c>
      <c r="E20" s="128">
        <v>0</v>
      </c>
      <c r="F20" s="584">
        <f t="shared" si="0"/>
        <v>0</v>
      </c>
      <c r="G20" s="128">
        <v>0</v>
      </c>
      <c r="H20" s="113">
        <v>0</v>
      </c>
      <c r="I20" s="584">
        <v>0</v>
      </c>
      <c r="J20" s="128">
        <v>1</v>
      </c>
      <c r="K20" s="128">
        <v>0</v>
      </c>
      <c r="L20" s="584">
        <v>0</v>
      </c>
      <c r="M20" s="128">
        <v>0</v>
      </c>
      <c r="N20" s="128">
        <v>0</v>
      </c>
      <c r="O20" s="584">
        <v>0</v>
      </c>
      <c r="P20" s="128">
        <v>0</v>
      </c>
      <c r="Q20" s="128">
        <v>0</v>
      </c>
      <c r="R20" s="584">
        <v>0</v>
      </c>
      <c r="S20" s="128">
        <v>0</v>
      </c>
      <c r="T20" s="128">
        <v>0</v>
      </c>
      <c r="U20" s="584">
        <v>0</v>
      </c>
      <c r="V20" s="128">
        <v>3</v>
      </c>
      <c r="W20" s="128">
        <v>0</v>
      </c>
      <c r="X20" s="584">
        <f t="shared" si="1"/>
        <v>0</v>
      </c>
      <c r="Y20" s="128">
        <v>5</v>
      </c>
      <c r="Z20" s="128">
        <v>0</v>
      </c>
      <c r="AA20" s="585">
        <f t="shared" si="2"/>
        <v>0</v>
      </c>
      <c r="AB20" s="193"/>
    </row>
    <row r="21" spans="1:28" ht="15.75" customHeight="1" x14ac:dyDescent="0.25">
      <c r="A21" s="128">
        <v>11</v>
      </c>
      <c r="B21" s="574"/>
      <c r="C21" s="558" t="s">
        <v>504</v>
      </c>
      <c r="D21" s="128">
        <v>2</v>
      </c>
      <c r="E21" s="128">
        <v>0</v>
      </c>
      <c r="F21" s="584">
        <f t="shared" si="0"/>
        <v>0</v>
      </c>
      <c r="G21" s="128">
        <v>0</v>
      </c>
      <c r="H21" s="113">
        <v>0</v>
      </c>
      <c r="I21" s="584">
        <v>0</v>
      </c>
      <c r="J21" s="128">
        <v>1</v>
      </c>
      <c r="K21" s="128">
        <v>0</v>
      </c>
      <c r="L21" s="584">
        <v>0</v>
      </c>
      <c r="M21" s="128">
        <v>1</v>
      </c>
      <c r="N21" s="128">
        <v>1</v>
      </c>
      <c r="O21" s="113">
        <f>N21/M21*100</f>
        <v>100</v>
      </c>
      <c r="P21" s="128">
        <v>1</v>
      </c>
      <c r="Q21" s="128">
        <v>0</v>
      </c>
      <c r="R21" s="584">
        <v>0</v>
      </c>
      <c r="S21" s="128">
        <v>1</v>
      </c>
      <c r="T21" s="128">
        <v>0</v>
      </c>
      <c r="U21" s="584">
        <v>0</v>
      </c>
      <c r="V21" s="128">
        <v>8</v>
      </c>
      <c r="W21" s="128">
        <v>0</v>
      </c>
      <c r="X21" s="584">
        <f t="shared" si="1"/>
        <v>0</v>
      </c>
      <c r="Y21" s="128">
        <v>14</v>
      </c>
      <c r="Z21" s="128">
        <v>1</v>
      </c>
      <c r="AA21" s="585">
        <f t="shared" si="2"/>
        <v>7.1428571428571423</v>
      </c>
      <c r="AB21" s="193"/>
    </row>
    <row r="22" spans="1:28" ht="15.75" customHeight="1" x14ac:dyDescent="0.25">
      <c r="A22" s="128">
        <v>12</v>
      </c>
      <c r="B22" s="575"/>
      <c r="C22" s="558" t="s">
        <v>796</v>
      </c>
      <c r="D22" s="128">
        <v>1</v>
      </c>
      <c r="E22" s="128">
        <v>0</v>
      </c>
      <c r="F22" s="584">
        <f t="shared" si="0"/>
        <v>0</v>
      </c>
      <c r="G22" s="128">
        <v>0</v>
      </c>
      <c r="H22" s="113">
        <v>0</v>
      </c>
      <c r="I22" s="584">
        <v>0</v>
      </c>
      <c r="J22" s="128">
        <v>1</v>
      </c>
      <c r="K22" s="128">
        <v>0</v>
      </c>
      <c r="L22" s="584">
        <v>0</v>
      </c>
      <c r="M22" s="128">
        <v>1</v>
      </c>
      <c r="N22" s="128">
        <v>1</v>
      </c>
      <c r="O22" s="113">
        <f>N22/M22*100</f>
        <v>100</v>
      </c>
      <c r="P22" s="128">
        <v>0</v>
      </c>
      <c r="Q22" s="128">
        <v>0</v>
      </c>
      <c r="R22" s="584">
        <v>0</v>
      </c>
      <c r="S22" s="128">
        <v>0</v>
      </c>
      <c r="T22" s="128">
        <v>0</v>
      </c>
      <c r="U22" s="584">
        <v>0</v>
      </c>
      <c r="V22" s="128">
        <v>3</v>
      </c>
      <c r="W22" s="128">
        <v>0</v>
      </c>
      <c r="X22" s="584">
        <f t="shared" si="1"/>
        <v>0</v>
      </c>
      <c r="Y22" s="128">
        <v>6</v>
      </c>
      <c r="Z22" s="128">
        <v>1</v>
      </c>
      <c r="AA22" s="585">
        <f t="shared" si="2"/>
        <v>16.666666666666664</v>
      </c>
      <c r="AB22" s="193"/>
    </row>
    <row r="23" spans="1:28" ht="15.75" customHeight="1" x14ac:dyDescent="0.25">
      <c r="A23" s="586" t="s">
        <v>597</v>
      </c>
      <c r="B23" s="587"/>
      <c r="C23" s="588"/>
      <c r="D23" s="451">
        <f>SUM(D11:D22)</f>
        <v>13</v>
      </c>
      <c r="E23" s="128">
        <v>0</v>
      </c>
      <c r="F23" s="584">
        <f t="shared" si="0"/>
        <v>0</v>
      </c>
      <c r="G23" s="451">
        <f>SUM(G11:G22)</f>
        <v>0</v>
      </c>
      <c r="H23" s="451">
        <f>SUM(H11:H22)</f>
        <v>0</v>
      </c>
      <c r="I23" s="584">
        <v>0</v>
      </c>
      <c r="J23" s="451">
        <f>SUM(J11:J22)</f>
        <v>5</v>
      </c>
      <c r="K23" s="451">
        <f>SUM(K11:K22)</f>
        <v>0</v>
      </c>
      <c r="L23" s="584">
        <v>0</v>
      </c>
      <c r="M23" s="451">
        <f>SUM(M11:M22)</f>
        <v>10</v>
      </c>
      <c r="N23" s="451">
        <f>SUM(N11:N22)</f>
        <v>10</v>
      </c>
      <c r="O23" s="589">
        <f>N23/M23*100</f>
        <v>100</v>
      </c>
      <c r="P23" s="451">
        <f>SUM(P11:P22)</f>
        <v>3</v>
      </c>
      <c r="Q23" s="128">
        <v>0</v>
      </c>
      <c r="R23" s="584">
        <v>0</v>
      </c>
      <c r="S23" s="451">
        <f>SUM(S11:S22)</f>
        <v>3</v>
      </c>
      <c r="T23" s="128">
        <v>0</v>
      </c>
      <c r="U23" s="584">
        <v>0</v>
      </c>
      <c r="V23" s="451">
        <f>SUM(V11:V22)</f>
        <v>39</v>
      </c>
      <c r="W23" s="451">
        <f>SUM(W11:W22)</f>
        <v>0</v>
      </c>
      <c r="X23" s="584">
        <f t="shared" si="1"/>
        <v>0</v>
      </c>
      <c r="Y23" s="113">
        <f>SUM(Y11:Y22)</f>
        <v>73</v>
      </c>
      <c r="Z23" s="113">
        <f>SUM(Z11:Z22)</f>
        <v>10</v>
      </c>
      <c r="AA23" s="590">
        <f t="shared" si="2"/>
        <v>13.698630136986301</v>
      </c>
      <c r="AB23" s="193"/>
    </row>
    <row r="24" spans="1:28" ht="15.75" customHeight="1" x14ac:dyDescent="0.25">
      <c r="A24" s="563"/>
      <c r="B24" s="563"/>
      <c r="C24" s="563"/>
      <c r="D24" s="563"/>
      <c r="E24" s="563"/>
      <c r="F24" s="563"/>
      <c r="G24" s="563"/>
      <c r="H24" s="563"/>
      <c r="I24" s="563"/>
      <c r="J24" s="563"/>
      <c r="K24" s="563"/>
      <c r="L24" s="563"/>
      <c r="M24" s="563"/>
      <c r="N24" s="563"/>
      <c r="O24" s="563"/>
      <c r="P24" s="563"/>
      <c r="Q24" s="563"/>
      <c r="R24" s="563"/>
      <c r="S24" s="563"/>
      <c r="T24" s="563"/>
      <c r="U24" s="563"/>
      <c r="V24" s="563"/>
      <c r="W24" s="563"/>
      <c r="X24" s="563"/>
      <c r="Y24" s="563"/>
      <c r="Z24" s="563"/>
      <c r="AA24" s="563"/>
      <c r="AB24" s="193"/>
    </row>
    <row r="25" spans="1:28" ht="15.75" customHeight="1" x14ac:dyDescent="0.25">
      <c r="A25" s="696" t="s">
        <v>1382</v>
      </c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563"/>
      <c r="Q25" s="563"/>
      <c r="R25" s="563"/>
      <c r="S25" s="563"/>
      <c r="T25" s="563"/>
      <c r="U25" s="563"/>
      <c r="V25" s="563"/>
      <c r="W25" s="563"/>
      <c r="X25" s="563"/>
      <c r="Y25" s="563"/>
      <c r="Z25" s="563"/>
      <c r="AA25" s="563"/>
      <c r="AB25" s="193"/>
    </row>
    <row r="26" spans="1:28" ht="15.75" customHeight="1" x14ac:dyDescent="0.25">
      <c r="A26" s="563"/>
      <c r="B26" s="563"/>
      <c r="C26" s="563"/>
      <c r="D26" s="563"/>
      <c r="E26" s="563"/>
      <c r="F26" s="563"/>
      <c r="G26" s="563"/>
      <c r="H26" s="563"/>
      <c r="I26" s="563"/>
      <c r="J26" s="563"/>
      <c r="K26" s="563"/>
      <c r="L26" s="563"/>
      <c r="M26" s="563"/>
      <c r="N26" s="563"/>
      <c r="O26" s="563"/>
      <c r="P26" s="563"/>
      <c r="Q26" s="563"/>
      <c r="R26" s="563"/>
      <c r="S26" s="563"/>
      <c r="T26" s="563"/>
      <c r="U26" s="563"/>
      <c r="V26" s="563"/>
      <c r="W26" s="563"/>
      <c r="X26" s="563"/>
      <c r="Y26" s="563"/>
      <c r="Z26" s="563"/>
      <c r="AA26" s="563"/>
      <c r="AB26" s="193"/>
    </row>
    <row r="27" spans="1:28" ht="15.75" customHeight="1" x14ac:dyDescent="0.25">
      <c r="A27" s="165"/>
      <c r="B27" s="193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</row>
    <row r="28" spans="1:28" ht="15.75" customHeight="1" x14ac:dyDescent="0.25">
      <c r="A28" s="165"/>
      <c r="B28" s="193"/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</row>
    <row r="29" spans="1:28" ht="15.75" customHeight="1" x14ac:dyDescent="0.25">
      <c r="A29" s="165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</row>
    <row r="30" spans="1:28" ht="15.75" customHeight="1" x14ac:dyDescent="0.25">
      <c r="A30" s="165"/>
      <c r="B30" s="193"/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</row>
    <row r="31" spans="1:28" ht="15.75" customHeight="1" x14ac:dyDescent="0.25">
      <c r="A31" s="165"/>
      <c r="B31" s="193"/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</row>
    <row r="32" spans="1:28" ht="15.75" customHeight="1" x14ac:dyDescent="0.25">
      <c r="A32" s="165"/>
      <c r="B32" s="193"/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</row>
    <row r="33" spans="1:28" ht="15.75" customHeight="1" x14ac:dyDescent="0.25">
      <c r="A33" s="165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</row>
    <row r="34" spans="1:28" ht="15.75" customHeight="1" x14ac:dyDescent="0.25">
      <c r="A34" s="165"/>
      <c r="B34" s="193"/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</row>
    <row r="35" spans="1:28" ht="15.75" customHeight="1" x14ac:dyDescent="0.25">
      <c r="A35" s="165"/>
      <c r="B35" s="193"/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</row>
    <row r="36" spans="1:28" ht="15.75" customHeight="1" x14ac:dyDescent="0.25">
      <c r="A36" s="165"/>
      <c r="B36" s="193"/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</row>
    <row r="37" spans="1:28" ht="15.75" customHeight="1" x14ac:dyDescent="0.25">
      <c r="A37" s="165"/>
      <c r="B37" s="193"/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</row>
    <row r="38" spans="1:28" ht="15.75" customHeight="1" x14ac:dyDescent="0.25">
      <c r="A38" s="165"/>
      <c r="B38" s="193"/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</row>
    <row r="39" spans="1:28" ht="15.75" customHeight="1" x14ac:dyDescent="0.25">
      <c r="A39" s="165"/>
      <c r="B39" s="193"/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</row>
    <row r="40" spans="1:28" ht="15.75" customHeight="1" x14ac:dyDescent="0.25">
      <c r="A40" s="165"/>
      <c r="B40" s="193"/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</row>
    <row r="41" spans="1:28" ht="15.75" customHeight="1" x14ac:dyDescent="0.25">
      <c r="A41" s="165"/>
      <c r="B41" s="193"/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</row>
    <row r="42" spans="1:28" ht="15.75" customHeight="1" x14ac:dyDescent="0.25">
      <c r="A42" s="165"/>
      <c r="B42" s="193"/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</row>
    <row r="43" spans="1:28" ht="15.75" customHeight="1" x14ac:dyDescent="0.25">
      <c r="A43" s="165"/>
      <c r="B43" s="193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</row>
    <row r="44" spans="1:28" ht="15.75" customHeight="1" x14ac:dyDescent="0.25">
      <c r="A44" s="165"/>
      <c r="B44" s="193"/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</row>
    <row r="45" spans="1:28" ht="15.75" customHeight="1" x14ac:dyDescent="0.25">
      <c r="A45" s="165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</row>
    <row r="46" spans="1:28" ht="15.75" customHeight="1" x14ac:dyDescent="0.25">
      <c r="A46" s="165"/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</row>
    <row r="47" spans="1:28" ht="15.75" customHeight="1" x14ac:dyDescent="0.25">
      <c r="A47" s="165"/>
      <c r="B47" s="193"/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</row>
    <row r="48" spans="1:28" ht="15.75" customHeight="1" x14ac:dyDescent="0.25">
      <c r="A48" s="165"/>
      <c r="B48" s="193"/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</row>
    <row r="49" spans="1:28" ht="15.75" customHeight="1" x14ac:dyDescent="0.25">
      <c r="A49" s="165"/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</row>
    <row r="50" spans="1:28" ht="15.75" customHeight="1" x14ac:dyDescent="0.25">
      <c r="A50" s="165"/>
      <c r="B50" s="193"/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</row>
    <row r="51" spans="1:28" ht="15.75" customHeight="1" x14ac:dyDescent="0.25">
      <c r="A51" s="165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</row>
    <row r="52" spans="1:28" ht="15.75" customHeight="1" x14ac:dyDescent="0.25">
      <c r="A52" s="165"/>
      <c r="B52" s="193"/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</row>
    <row r="53" spans="1:28" ht="15.75" customHeight="1" x14ac:dyDescent="0.25">
      <c r="A53" s="165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</row>
    <row r="54" spans="1:28" ht="15.75" customHeight="1" x14ac:dyDescent="0.25">
      <c r="A54" s="165"/>
      <c r="B54" s="193"/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</row>
    <row r="55" spans="1:28" ht="15.75" customHeight="1" x14ac:dyDescent="0.25">
      <c r="A55" s="165"/>
      <c r="B55" s="193"/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</row>
    <row r="56" spans="1:28" ht="15.75" customHeight="1" x14ac:dyDescent="0.25">
      <c r="A56" s="165"/>
      <c r="B56" s="193"/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</row>
    <row r="57" spans="1:28" ht="15.75" customHeight="1" x14ac:dyDescent="0.25">
      <c r="A57" s="165"/>
      <c r="B57" s="193"/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</row>
    <row r="58" spans="1:28" ht="15.75" customHeight="1" x14ac:dyDescent="0.25">
      <c r="A58" s="165"/>
      <c r="B58" s="193"/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</row>
    <row r="59" spans="1:28" ht="15.75" customHeight="1" x14ac:dyDescent="0.25">
      <c r="A59" s="165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</row>
    <row r="60" spans="1:28" ht="15.75" customHeight="1" x14ac:dyDescent="0.25">
      <c r="A60" s="165"/>
      <c r="B60" s="193"/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</row>
    <row r="61" spans="1:28" ht="15.75" customHeight="1" x14ac:dyDescent="0.25">
      <c r="A61" s="165"/>
      <c r="B61" s="193"/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</row>
    <row r="62" spans="1:28" ht="15.75" customHeight="1" x14ac:dyDescent="0.25">
      <c r="A62" s="165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</row>
    <row r="63" spans="1:28" ht="15.75" customHeight="1" x14ac:dyDescent="0.25">
      <c r="A63" s="165"/>
      <c r="B63" s="193"/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</row>
    <row r="64" spans="1:28" ht="15.75" customHeight="1" x14ac:dyDescent="0.25">
      <c r="A64" s="165"/>
      <c r="B64" s="193"/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</row>
    <row r="65" spans="1:28" ht="15.75" customHeight="1" x14ac:dyDescent="0.25">
      <c r="A65" s="165"/>
      <c r="B65" s="193"/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</row>
    <row r="66" spans="1:28" ht="15.75" customHeight="1" x14ac:dyDescent="0.25">
      <c r="A66" s="165"/>
      <c r="B66" s="193"/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</row>
    <row r="67" spans="1:28" ht="15.75" customHeight="1" x14ac:dyDescent="0.25">
      <c r="A67" s="165"/>
      <c r="B67" s="193"/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</row>
    <row r="68" spans="1:28" ht="15.75" customHeight="1" x14ac:dyDescent="0.25">
      <c r="A68" s="165"/>
      <c r="B68" s="193"/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</row>
    <row r="69" spans="1:28" ht="15.75" customHeight="1" x14ac:dyDescent="0.25">
      <c r="A69" s="165"/>
      <c r="B69" s="193"/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</row>
    <row r="70" spans="1:28" ht="15.75" customHeight="1" x14ac:dyDescent="0.25">
      <c r="A70" s="165"/>
      <c r="B70" s="193"/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</row>
    <row r="71" spans="1:28" ht="15.75" customHeight="1" x14ac:dyDescent="0.25">
      <c r="A71" s="165"/>
      <c r="B71" s="193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</row>
    <row r="72" spans="1:28" ht="15.75" customHeight="1" x14ac:dyDescent="0.25">
      <c r="A72" s="165"/>
      <c r="B72" s="193"/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</row>
    <row r="73" spans="1:28" ht="15.75" customHeight="1" x14ac:dyDescent="0.25">
      <c r="A73" s="165"/>
      <c r="B73" s="193"/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</row>
    <row r="74" spans="1:28" ht="15.75" customHeight="1" x14ac:dyDescent="0.25">
      <c r="A74" s="165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</row>
    <row r="75" spans="1:28" ht="15.75" customHeight="1" x14ac:dyDescent="0.25">
      <c r="A75" s="165"/>
      <c r="B75" s="193"/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</row>
    <row r="76" spans="1:28" ht="15.75" customHeight="1" x14ac:dyDescent="0.25">
      <c r="A76" s="165"/>
      <c r="B76" s="193"/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</row>
    <row r="77" spans="1:28" ht="15.75" customHeight="1" x14ac:dyDescent="0.25">
      <c r="A77" s="165"/>
      <c r="B77" s="193"/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</row>
    <row r="78" spans="1:28" ht="15.75" customHeight="1" x14ac:dyDescent="0.25">
      <c r="A78" s="165"/>
      <c r="B78" s="193"/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</row>
    <row r="79" spans="1:28" ht="15.75" customHeight="1" x14ac:dyDescent="0.25">
      <c r="A79" s="165"/>
      <c r="B79" s="193"/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</row>
    <row r="80" spans="1:28" ht="15.75" customHeight="1" x14ac:dyDescent="0.25">
      <c r="A80" s="165"/>
      <c r="B80" s="193"/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</row>
    <row r="81" spans="1:28" ht="15.75" customHeight="1" x14ac:dyDescent="0.25">
      <c r="A81" s="165"/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</row>
    <row r="82" spans="1:28" ht="15.75" customHeight="1" x14ac:dyDescent="0.25">
      <c r="A82" s="165"/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</row>
    <row r="83" spans="1:28" ht="15.75" customHeight="1" x14ac:dyDescent="0.25">
      <c r="A83" s="165"/>
      <c r="B83" s="193"/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</row>
    <row r="84" spans="1:28" ht="15.75" customHeight="1" x14ac:dyDescent="0.25">
      <c r="A84" s="165"/>
      <c r="B84" s="193"/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</row>
    <row r="85" spans="1:28" ht="15.75" customHeight="1" x14ac:dyDescent="0.25">
      <c r="A85" s="165"/>
      <c r="B85" s="193"/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</row>
    <row r="86" spans="1:28" ht="15.75" customHeight="1" x14ac:dyDescent="0.25">
      <c r="A86" s="165"/>
      <c r="B86" s="193"/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</row>
    <row r="87" spans="1:28" ht="15.75" customHeight="1" x14ac:dyDescent="0.25">
      <c r="A87" s="165"/>
      <c r="B87" s="193"/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</row>
    <row r="88" spans="1:28" ht="15.75" customHeight="1" x14ac:dyDescent="0.25">
      <c r="A88" s="165"/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</row>
    <row r="89" spans="1:28" ht="15.75" customHeight="1" x14ac:dyDescent="0.25">
      <c r="A89" s="165"/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</row>
    <row r="90" spans="1:28" ht="15.75" customHeight="1" x14ac:dyDescent="0.25">
      <c r="A90" s="165"/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</row>
    <row r="91" spans="1:28" ht="15.75" customHeight="1" x14ac:dyDescent="0.25">
      <c r="A91" s="165"/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</row>
    <row r="92" spans="1:28" ht="15.75" customHeight="1" x14ac:dyDescent="0.25">
      <c r="A92" s="165"/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</row>
    <row r="93" spans="1:28" ht="15.75" customHeight="1" x14ac:dyDescent="0.25">
      <c r="A93" s="165"/>
      <c r="B93" s="193"/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</row>
    <row r="94" spans="1:28" ht="15.75" customHeight="1" x14ac:dyDescent="0.25">
      <c r="A94" s="165"/>
      <c r="B94" s="193"/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</row>
    <row r="95" spans="1:28" ht="15.75" customHeight="1" x14ac:dyDescent="0.25">
      <c r="A95" s="165"/>
      <c r="B95" s="193"/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</row>
    <row r="96" spans="1:28" ht="15.75" customHeight="1" x14ac:dyDescent="0.25">
      <c r="A96" s="165"/>
      <c r="B96" s="193"/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</row>
    <row r="97" spans="1:28" ht="15.75" customHeight="1" x14ac:dyDescent="0.25">
      <c r="A97" s="165"/>
      <c r="B97" s="193"/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</row>
    <row r="98" spans="1:28" ht="15.75" customHeight="1" x14ac:dyDescent="0.25">
      <c r="A98" s="165"/>
      <c r="B98" s="193"/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</row>
    <row r="99" spans="1:28" ht="15.75" customHeight="1" x14ac:dyDescent="0.25">
      <c r="A99" s="165"/>
      <c r="B99" s="193"/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</row>
    <row r="100" spans="1:28" ht="15.75" customHeight="1" x14ac:dyDescent="0.25">
      <c r="A100" s="165"/>
      <c r="B100" s="193"/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</row>
    <row r="101" spans="1:28" ht="15.75" customHeight="1" x14ac:dyDescent="0.25">
      <c r="A101" s="165"/>
      <c r="B101" s="193"/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</row>
    <row r="102" spans="1:28" ht="15.75" customHeight="1" x14ac:dyDescent="0.25">
      <c r="A102" s="165"/>
      <c r="B102" s="193"/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</row>
    <row r="103" spans="1:28" ht="15.75" customHeight="1" x14ac:dyDescent="0.25">
      <c r="A103" s="165"/>
      <c r="B103" s="193"/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</row>
    <row r="104" spans="1:28" ht="15.75" customHeight="1" x14ac:dyDescent="0.25">
      <c r="A104" s="165"/>
      <c r="B104" s="193"/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</row>
    <row r="105" spans="1:28" ht="15.75" customHeight="1" x14ac:dyDescent="0.25">
      <c r="A105" s="165"/>
      <c r="B105" s="193"/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</row>
    <row r="106" spans="1:28" ht="15.75" customHeight="1" x14ac:dyDescent="0.25">
      <c r="A106" s="165"/>
      <c r="B106" s="193"/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</row>
    <row r="107" spans="1:28" ht="15.75" customHeight="1" x14ac:dyDescent="0.25">
      <c r="A107" s="165"/>
      <c r="B107" s="193"/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</row>
    <row r="108" spans="1:28" ht="15.75" customHeight="1" x14ac:dyDescent="0.25">
      <c r="A108" s="165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</row>
    <row r="109" spans="1:28" ht="15.75" customHeight="1" x14ac:dyDescent="0.25">
      <c r="A109" s="165"/>
      <c r="B109" s="193"/>
      <c r="C109" s="193"/>
      <c r="D109" s="193"/>
      <c r="E109" s="193"/>
      <c r="F109" s="193"/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</row>
    <row r="110" spans="1:28" ht="15.75" customHeight="1" x14ac:dyDescent="0.25">
      <c r="A110" s="165"/>
      <c r="B110" s="193"/>
      <c r="C110" s="193"/>
      <c r="D110" s="193"/>
      <c r="E110" s="193"/>
      <c r="F110" s="193"/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</row>
    <row r="111" spans="1:28" ht="15.75" customHeight="1" x14ac:dyDescent="0.25">
      <c r="A111" s="165"/>
      <c r="B111" s="193"/>
      <c r="C111" s="193"/>
      <c r="D111" s="193"/>
      <c r="E111" s="193"/>
      <c r="F111" s="193"/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</row>
    <row r="112" spans="1:28" ht="15.75" customHeight="1" x14ac:dyDescent="0.25">
      <c r="A112" s="165"/>
      <c r="B112" s="193"/>
      <c r="C112" s="193"/>
      <c r="D112" s="193"/>
      <c r="E112" s="193"/>
      <c r="F112" s="193"/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</row>
    <row r="113" spans="1:28" ht="15.75" customHeight="1" x14ac:dyDescent="0.25">
      <c r="A113" s="165"/>
      <c r="B113" s="193"/>
      <c r="C113" s="193"/>
      <c r="D113" s="193"/>
      <c r="E113" s="193"/>
      <c r="F113" s="193"/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</row>
    <row r="114" spans="1:28" ht="15.75" customHeight="1" x14ac:dyDescent="0.25">
      <c r="A114" s="165"/>
      <c r="B114" s="193"/>
      <c r="C114" s="193"/>
      <c r="D114" s="193"/>
      <c r="E114" s="193"/>
      <c r="F114" s="193"/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</row>
    <row r="115" spans="1:28" ht="15.75" customHeight="1" x14ac:dyDescent="0.25">
      <c r="A115" s="165"/>
      <c r="B115" s="193"/>
      <c r="C115" s="193"/>
      <c r="D115" s="193"/>
      <c r="E115" s="193"/>
      <c r="F115" s="193"/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</row>
    <row r="116" spans="1:28" ht="15.75" customHeight="1" x14ac:dyDescent="0.25">
      <c r="A116" s="165"/>
      <c r="B116" s="193"/>
      <c r="C116" s="193"/>
      <c r="D116" s="193"/>
      <c r="E116" s="193"/>
      <c r="F116" s="193"/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</row>
    <row r="117" spans="1:28" ht="15.75" customHeight="1" x14ac:dyDescent="0.25">
      <c r="A117" s="165"/>
      <c r="B117" s="193"/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</row>
    <row r="118" spans="1:28" ht="15.75" customHeight="1" x14ac:dyDescent="0.25">
      <c r="A118" s="165"/>
      <c r="B118" s="193"/>
      <c r="C118" s="193"/>
      <c r="D118" s="193"/>
      <c r="E118" s="193"/>
      <c r="F118" s="193"/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</row>
    <row r="119" spans="1:28" ht="15.75" customHeight="1" x14ac:dyDescent="0.25">
      <c r="A119" s="165"/>
      <c r="B119" s="193"/>
      <c r="C119" s="193"/>
      <c r="D119" s="193"/>
      <c r="E119" s="193"/>
      <c r="F119" s="193"/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</row>
    <row r="120" spans="1:28" ht="15.75" customHeight="1" x14ac:dyDescent="0.25">
      <c r="A120" s="165"/>
      <c r="B120" s="193"/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</row>
    <row r="121" spans="1:28" ht="15.75" customHeight="1" x14ac:dyDescent="0.25">
      <c r="A121" s="165"/>
      <c r="B121" s="193"/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</row>
    <row r="122" spans="1:28" ht="15.75" customHeight="1" x14ac:dyDescent="0.25">
      <c r="A122" s="165"/>
      <c r="B122" s="193"/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</row>
    <row r="123" spans="1:28" ht="15.75" customHeight="1" x14ac:dyDescent="0.25">
      <c r="A123" s="165"/>
      <c r="B123" s="193"/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</row>
    <row r="124" spans="1:28" ht="15.75" customHeight="1" x14ac:dyDescent="0.25">
      <c r="A124" s="165"/>
      <c r="B124" s="193"/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</row>
    <row r="125" spans="1:28" ht="15.75" customHeight="1" x14ac:dyDescent="0.25">
      <c r="A125" s="165"/>
      <c r="B125" s="193"/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</row>
    <row r="126" spans="1:28" ht="15.75" customHeight="1" x14ac:dyDescent="0.25">
      <c r="A126" s="165"/>
      <c r="B126" s="193"/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</row>
    <row r="127" spans="1:28" ht="15.75" customHeight="1" x14ac:dyDescent="0.25">
      <c r="A127" s="165"/>
      <c r="B127" s="193"/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</row>
    <row r="128" spans="1:28" ht="15.75" customHeight="1" x14ac:dyDescent="0.25">
      <c r="A128" s="165"/>
      <c r="B128" s="193"/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</row>
    <row r="129" spans="1:28" ht="15.75" customHeight="1" x14ac:dyDescent="0.25">
      <c r="A129" s="165"/>
      <c r="B129" s="193"/>
      <c r="C129" s="193"/>
      <c r="D129" s="193"/>
      <c r="E129" s="193"/>
      <c r="F129" s="193"/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</row>
    <row r="130" spans="1:28" ht="15.75" customHeight="1" x14ac:dyDescent="0.25">
      <c r="A130" s="165"/>
      <c r="B130" s="193"/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</row>
    <row r="131" spans="1:28" ht="15.75" customHeight="1" x14ac:dyDescent="0.25">
      <c r="A131" s="165"/>
      <c r="B131" s="193"/>
      <c r="C131" s="193"/>
      <c r="D131" s="193"/>
      <c r="E131" s="193"/>
      <c r="F131" s="193"/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</row>
    <row r="132" spans="1:28" ht="15.75" customHeight="1" x14ac:dyDescent="0.25">
      <c r="A132" s="165"/>
      <c r="B132" s="193"/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</row>
    <row r="133" spans="1:28" ht="15.75" customHeight="1" x14ac:dyDescent="0.25">
      <c r="A133" s="165"/>
      <c r="B133" s="193"/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</row>
    <row r="134" spans="1:28" ht="15.75" customHeight="1" x14ac:dyDescent="0.25">
      <c r="A134" s="165"/>
      <c r="B134" s="193"/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</row>
    <row r="135" spans="1:28" ht="15.75" customHeight="1" x14ac:dyDescent="0.25">
      <c r="A135" s="165"/>
      <c r="B135" s="193"/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</row>
    <row r="136" spans="1:28" ht="15.75" customHeight="1" x14ac:dyDescent="0.25">
      <c r="A136" s="165"/>
      <c r="B136" s="193"/>
      <c r="C136" s="193"/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</row>
    <row r="137" spans="1:28" ht="15.75" customHeight="1" x14ac:dyDescent="0.25">
      <c r="A137" s="165"/>
      <c r="B137" s="193"/>
      <c r="C137" s="193"/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</row>
    <row r="138" spans="1:28" ht="15.75" customHeight="1" x14ac:dyDescent="0.25">
      <c r="A138" s="165"/>
      <c r="B138" s="193"/>
      <c r="C138" s="193"/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</row>
    <row r="139" spans="1:28" ht="15.75" customHeight="1" x14ac:dyDescent="0.25">
      <c r="A139" s="165"/>
      <c r="B139" s="193"/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</row>
    <row r="140" spans="1:28" ht="15.75" customHeight="1" x14ac:dyDescent="0.25">
      <c r="A140" s="165"/>
      <c r="B140" s="193"/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</row>
    <row r="141" spans="1:28" ht="15.75" customHeight="1" x14ac:dyDescent="0.25">
      <c r="A141" s="165"/>
      <c r="B141" s="193"/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</row>
    <row r="142" spans="1:28" ht="15.75" customHeight="1" x14ac:dyDescent="0.25">
      <c r="A142" s="165"/>
      <c r="B142" s="193"/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</row>
    <row r="143" spans="1:28" ht="15.75" customHeight="1" x14ac:dyDescent="0.25">
      <c r="A143" s="165"/>
      <c r="B143" s="193"/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</row>
    <row r="144" spans="1:28" ht="15.75" customHeight="1" x14ac:dyDescent="0.25">
      <c r="A144" s="165"/>
      <c r="B144" s="193"/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</row>
    <row r="145" spans="1:28" ht="15.75" customHeight="1" x14ac:dyDescent="0.25">
      <c r="A145" s="165"/>
      <c r="B145" s="193"/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</row>
    <row r="146" spans="1:28" ht="15.75" customHeight="1" x14ac:dyDescent="0.25">
      <c r="A146" s="165"/>
      <c r="B146" s="193"/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</row>
    <row r="147" spans="1:28" ht="15.75" customHeight="1" x14ac:dyDescent="0.25">
      <c r="A147" s="165"/>
      <c r="B147" s="193"/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</row>
    <row r="148" spans="1:28" ht="15.75" customHeight="1" x14ac:dyDescent="0.25">
      <c r="A148" s="165"/>
      <c r="B148" s="193"/>
      <c r="C148" s="193"/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</row>
    <row r="149" spans="1:28" ht="15.75" customHeight="1" x14ac:dyDescent="0.25">
      <c r="A149" s="165"/>
      <c r="B149" s="193"/>
      <c r="C149" s="193"/>
      <c r="D149" s="193"/>
      <c r="E149" s="193"/>
      <c r="F149" s="193"/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</row>
    <row r="150" spans="1:28" ht="15.75" customHeight="1" x14ac:dyDescent="0.25">
      <c r="A150" s="165"/>
      <c r="B150" s="193"/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</row>
    <row r="151" spans="1:28" ht="15.75" customHeight="1" x14ac:dyDescent="0.25">
      <c r="A151" s="165"/>
      <c r="B151" s="193"/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</row>
    <row r="152" spans="1:28" ht="15.75" customHeight="1" x14ac:dyDescent="0.25">
      <c r="A152" s="165"/>
      <c r="B152" s="193"/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</row>
    <row r="153" spans="1:28" ht="15.75" customHeight="1" x14ac:dyDescent="0.25">
      <c r="A153" s="165"/>
      <c r="B153" s="193"/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</row>
    <row r="154" spans="1:28" ht="15.75" customHeight="1" x14ac:dyDescent="0.25">
      <c r="A154" s="165"/>
      <c r="B154" s="193"/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</row>
    <row r="155" spans="1:28" ht="15.75" customHeight="1" x14ac:dyDescent="0.25">
      <c r="A155" s="165"/>
      <c r="B155" s="193"/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</row>
    <row r="156" spans="1:28" ht="15.75" customHeight="1" x14ac:dyDescent="0.25">
      <c r="A156" s="165"/>
      <c r="B156" s="193"/>
      <c r="C156" s="193"/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</row>
    <row r="157" spans="1:28" ht="15.75" customHeight="1" x14ac:dyDescent="0.25">
      <c r="A157" s="165"/>
      <c r="B157" s="193"/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</row>
    <row r="158" spans="1:28" ht="15.75" customHeight="1" x14ac:dyDescent="0.25">
      <c r="A158" s="165"/>
      <c r="B158" s="193"/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</row>
    <row r="159" spans="1:28" ht="15.75" customHeight="1" x14ac:dyDescent="0.25">
      <c r="A159" s="165"/>
      <c r="B159" s="193"/>
      <c r="C159" s="193"/>
      <c r="D159" s="193"/>
      <c r="E159" s="193"/>
      <c r="F159" s="193"/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</row>
    <row r="160" spans="1:28" ht="15.75" customHeight="1" x14ac:dyDescent="0.25">
      <c r="A160" s="165"/>
      <c r="B160" s="193"/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</row>
    <row r="161" spans="1:28" ht="15.75" customHeight="1" x14ac:dyDescent="0.25">
      <c r="A161" s="165"/>
      <c r="B161" s="193"/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</row>
    <row r="162" spans="1:28" ht="15.75" customHeight="1" x14ac:dyDescent="0.25">
      <c r="A162" s="165"/>
      <c r="B162" s="193"/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</row>
    <row r="163" spans="1:28" ht="15.75" customHeight="1" x14ac:dyDescent="0.25">
      <c r="A163" s="165"/>
      <c r="B163" s="193"/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</row>
    <row r="164" spans="1:28" ht="15.75" customHeight="1" x14ac:dyDescent="0.25">
      <c r="A164" s="165"/>
      <c r="B164" s="193"/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</row>
    <row r="165" spans="1:28" ht="15.75" customHeight="1" x14ac:dyDescent="0.25">
      <c r="A165" s="165"/>
      <c r="B165" s="193"/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</row>
    <row r="166" spans="1:28" ht="15.75" customHeight="1" x14ac:dyDescent="0.25">
      <c r="A166" s="165"/>
      <c r="B166" s="193"/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</row>
    <row r="167" spans="1:28" ht="15.75" customHeight="1" x14ac:dyDescent="0.25">
      <c r="A167" s="165"/>
      <c r="B167" s="193"/>
      <c r="C167" s="193"/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</row>
    <row r="168" spans="1:28" ht="15.75" customHeight="1" x14ac:dyDescent="0.25">
      <c r="A168" s="165"/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</row>
    <row r="169" spans="1:28" ht="15.75" customHeight="1" x14ac:dyDescent="0.25">
      <c r="A169" s="165"/>
      <c r="B169" s="193"/>
      <c r="C169" s="193"/>
      <c r="D169" s="193"/>
      <c r="E169" s="193"/>
      <c r="F169" s="193"/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</row>
    <row r="170" spans="1:28" ht="15.75" customHeight="1" x14ac:dyDescent="0.25">
      <c r="A170" s="165"/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</row>
    <row r="171" spans="1:28" ht="15.75" customHeight="1" x14ac:dyDescent="0.25">
      <c r="A171" s="165"/>
      <c r="B171" s="193"/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</row>
    <row r="172" spans="1:28" ht="15.75" customHeight="1" x14ac:dyDescent="0.25">
      <c r="A172" s="165"/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</row>
    <row r="173" spans="1:28" ht="15.75" customHeight="1" x14ac:dyDescent="0.25">
      <c r="A173" s="165"/>
      <c r="B173" s="193"/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</row>
    <row r="174" spans="1:28" ht="15.75" customHeight="1" x14ac:dyDescent="0.25">
      <c r="A174" s="165"/>
      <c r="B174" s="193"/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</row>
    <row r="175" spans="1:28" ht="15.75" customHeight="1" x14ac:dyDescent="0.25">
      <c r="A175" s="165"/>
      <c r="B175" s="193"/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</row>
    <row r="176" spans="1:28" ht="15.75" customHeight="1" x14ac:dyDescent="0.25">
      <c r="A176" s="165"/>
      <c r="B176" s="193"/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</row>
    <row r="177" spans="1:28" ht="15.75" customHeight="1" x14ac:dyDescent="0.25">
      <c r="A177" s="165"/>
      <c r="B177" s="193"/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</row>
    <row r="178" spans="1:28" ht="15.75" customHeight="1" x14ac:dyDescent="0.25">
      <c r="A178" s="165"/>
      <c r="B178" s="193"/>
      <c r="C178" s="193"/>
      <c r="D178" s="193"/>
      <c r="E178" s="193"/>
      <c r="F178" s="193"/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</row>
    <row r="179" spans="1:28" ht="15.75" customHeight="1" x14ac:dyDescent="0.25">
      <c r="A179" s="165"/>
      <c r="B179" s="193"/>
      <c r="C179" s="193"/>
      <c r="D179" s="193"/>
      <c r="E179" s="193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</row>
    <row r="180" spans="1:28" ht="15.75" customHeight="1" x14ac:dyDescent="0.25">
      <c r="A180" s="165"/>
      <c r="B180" s="193"/>
      <c r="C180" s="193"/>
      <c r="D180" s="193"/>
      <c r="E180" s="193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</row>
    <row r="181" spans="1:28" ht="15.75" customHeight="1" x14ac:dyDescent="0.25">
      <c r="A181" s="165"/>
      <c r="B181" s="193"/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</row>
    <row r="182" spans="1:28" ht="15.75" customHeight="1" x14ac:dyDescent="0.25">
      <c r="A182" s="165"/>
      <c r="B182" s="193"/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</row>
    <row r="183" spans="1:28" ht="15.75" customHeight="1" x14ac:dyDescent="0.25">
      <c r="A183" s="165"/>
      <c r="B183" s="193"/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</row>
    <row r="184" spans="1:28" ht="15.75" customHeight="1" x14ac:dyDescent="0.25">
      <c r="A184" s="165"/>
      <c r="B184" s="193"/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</row>
    <row r="185" spans="1:28" ht="15.75" customHeight="1" x14ac:dyDescent="0.25">
      <c r="A185" s="165"/>
      <c r="B185" s="193"/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</row>
    <row r="186" spans="1:28" ht="15.75" customHeight="1" x14ac:dyDescent="0.25">
      <c r="A186" s="165"/>
      <c r="B186" s="193"/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</row>
    <row r="187" spans="1:28" ht="15.75" customHeight="1" x14ac:dyDescent="0.25">
      <c r="A187" s="165"/>
      <c r="B187" s="193"/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</row>
    <row r="188" spans="1:28" ht="15.75" customHeight="1" x14ac:dyDescent="0.25">
      <c r="A188" s="165"/>
      <c r="B188" s="193"/>
      <c r="C188" s="193"/>
      <c r="D188" s="193"/>
      <c r="E188" s="193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</row>
    <row r="189" spans="1:28" ht="15.75" customHeight="1" x14ac:dyDescent="0.25">
      <c r="A189" s="165"/>
      <c r="B189" s="193"/>
      <c r="C189" s="193"/>
      <c r="D189" s="193"/>
      <c r="E189" s="193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</row>
    <row r="190" spans="1:28" ht="15.75" customHeight="1" x14ac:dyDescent="0.25">
      <c r="A190" s="165"/>
      <c r="B190" s="193"/>
      <c r="C190" s="193"/>
      <c r="D190" s="193"/>
      <c r="E190" s="193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</row>
    <row r="191" spans="1:28" ht="15.75" customHeight="1" x14ac:dyDescent="0.25">
      <c r="A191" s="165"/>
      <c r="B191" s="193"/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</row>
    <row r="192" spans="1:28" ht="15.75" customHeight="1" x14ac:dyDescent="0.25">
      <c r="A192" s="165"/>
      <c r="B192" s="193"/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</row>
    <row r="193" spans="1:28" ht="15.75" customHeight="1" x14ac:dyDescent="0.25">
      <c r="A193" s="165"/>
      <c r="B193" s="193"/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</row>
    <row r="194" spans="1:28" ht="15.75" customHeight="1" x14ac:dyDescent="0.25">
      <c r="A194" s="165"/>
      <c r="B194" s="193"/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</row>
    <row r="195" spans="1:28" ht="15.75" customHeight="1" x14ac:dyDescent="0.25">
      <c r="AB195" s="193"/>
    </row>
    <row r="196" spans="1:28" ht="15.75" customHeight="1" x14ac:dyDescent="0.25"/>
    <row r="197" spans="1:28" ht="15.75" customHeight="1" x14ac:dyDescent="0.25"/>
    <row r="198" spans="1:28" ht="15.75" customHeight="1" x14ac:dyDescent="0.25"/>
    <row r="199" spans="1:28" ht="15.75" customHeight="1" x14ac:dyDescent="0.25"/>
    <row r="200" spans="1:28" ht="15.75" customHeight="1" x14ac:dyDescent="0.25"/>
    <row r="201" spans="1:28" ht="15.75" customHeight="1" x14ac:dyDescent="0.25"/>
    <row r="202" spans="1:28" ht="15.75" customHeight="1" x14ac:dyDescent="0.25"/>
    <row r="203" spans="1:28" ht="15.75" customHeight="1" x14ac:dyDescent="0.25"/>
    <row r="204" spans="1:28" ht="15.75" customHeight="1" x14ac:dyDescent="0.25"/>
    <row r="205" spans="1:28" ht="15.75" customHeight="1" x14ac:dyDescent="0.25"/>
    <row r="206" spans="1:28" ht="15.75" customHeight="1" x14ac:dyDescent="0.25"/>
    <row r="207" spans="1:28" ht="15.75" customHeight="1" x14ac:dyDescent="0.25"/>
    <row r="208" spans="1:2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</sheetData>
  <mergeCells count="28">
    <mergeCell ref="Y8:Y9"/>
    <mergeCell ref="A3:X3"/>
    <mergeCell ref="A7:A9"/>
    <mergeCell ref="B7:B9"/>
    <mergeCell ref="C7:C9"/>
    <mergeCell ref="D7:F7"/>
    <mergeCell ref="G7:I7"/>
    <mergeCell ref="J7:L7"/>
    <mergeCell ref="M7:O7"/>
    <mergeCell ref="P7:R7"/>
    <mergeCell ref="S7:U7"/>
    <mergeCell ref="V7:X7"/>
    <mergeCell ref="Z8:AA8"/>
    <mergeCell ref="Y7:AA7"/>
    <mergeCell ref="D8:D9"/>
    <mergeCell ref="E8:F8"/>
    <mergeCell ref="G8:G9"/>
    <mergeCell ref="H8:I8"/>
    <mergeCell ref="J8:J9"/>
    <mergeCell ref="K8:L8"/>
    <mergeCell ref="M8:M9"/>
    <mergeCell ref="N8:O8"/>
    <mergeCell ref="P8:P9"/>
    <mergeCell ref="Q8:R8"/>
    <mergeCell ref="S8:S9"/>
    <mergeCell ref="T8:U8"/>
    <mergeCell ref="V8:V9"/>
    <mergeCell ref="W8:X8"/>
  </mergeCells>
  <printOptions horizontalCentered="1"/>
  <pageMargins left="0.47222222222222199" right="0.47222222222222199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E15" sqref="E15"/>
    </sheetView>
  </sheetViews>
  <sheetFormatPr defaultColWidth="14.42578125" defaultRowHeight="15" x14ac:dyDescent="0.25"/>
  <cols>
    <col min="1" max="1" width="5.7109375" customWidth="1"/>
    <col min="2" max="2" width="20.28515625" customWidth="1"/>
    <col min="3" max="3" width="30.140625" customWidth="1"/>
    <col min="4" max="8" width="17.7109375" customWidth="1"/>
    <col min="9" max="26" width="8.7109375" customWidth="1"/>
  </cols>
  <sheetData>
    <row r="1" spans="1:26" ht="15.75" x14ac:dyDescent="0.25">
      <c r="A1" s="806" t="s">
        <v>1321</v>
      </c>
      <c r="B1" s="806"/>
      <c r="C1" s="806"/>
      <c r="D1" s="806"/>
      <c r="E1" s="806"/>
      <c r="F1" s="806"/>
      <c r="G1" s="806"/>
      <c r="H1" s="806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</row>
    <row r="2" spans="1:26" ht="15.75" x14ac:dyDescent="0.25">
      <c r="A2" s="591"/>
      <c r="B2" s="591"/>
      <c r="C2" s="591"/>
      <c r="D2" s="591"/>
      <c r="E2" s="591"/>
      <c r="F2" s="591"/>
      <c r="G2" s="591"/>
      <c r="H2" s="591"/>
      <c r="I2" s="381"/>
      <c r="J2" s="381"/>
      <c r="K2" s="381"/>
      <c r="L2" s="381"/>
      <c r="M2" s="381"/>
      <c r="N2" s="381"/>
      <c r="O2" s="381"/>
      <c r="P2" s="381"/>
      <c r="Q2" s="381"/>
      <c r="R2" s="381"/>
      <c r="S2" s="381"/>
      <c r="T2" s="381"/>
      <c r="U2" s="381"/>
      <c r="V2" s="381"/>
      <c r="W2" s="381"/>
      <c r="X2" s="381"/>
      <c r="Y2" s="381"/>
      <c r="Z2" s="381"/>
    </row>
    <row r="3" spans="1:26" ht="15.75" x14ac:dyDescent="0.25">
      <c r="A3" s="807" t="s">
        <v>1322</v>
      </c>
      <c r="B3" s="807"/>
      <c r="C3" s="807"/>
      <c r="D3" s="807"/>
      <c r="E3" s="807"/>
      <c r="F3" s="807"/>
      <c r="G3" s="807"/>
      <c r="H3" s="807"/>
      <c r="I3" s="381"/>
      <c r="J3" s="381"/>
      <c r="K3" s="381"/>
      <c r="L3" s="381"/>
      <c r="M3" s="381"/>
      <c r="N3" s="381"/>
      <c r="O3" s="381"/>
      <c r="P3" s="381"/>
      <c r="Q3" s="381"/>
      <c r="R3" s="381"/>
      <c r="S3" s="381"/>
      <c r="T3" s="381"/>
      <c r="U3" s="381"/>
      <c r="V3" s="381"/>
      <c r="W3" s="381"/>
      <c r="X3" s="381"/>
      <c r="Y3" s="381"/>
      <c r="Z3" s="381"/>
    </row>
    <row r="4" spans="1:26" ht="15.75" x14ac:dyDescent="0.25">
      <c r="A4" s="592"/>
      <c r="B4" s="592"/>
      <c r="C4" s="592"/>
      <c r="D4" s="122" t="str">
        <f>'1'!$E$5</f>
        <v>KABUPATEN/KOTA</v>
      </c>
      <c r="E4" s="101" t="str">
        <f>'1'!$F$5</f>
        <v>KARANGANYAR</v>
      </c>
      <c r="F4" s="591"/>
      <c r="G4" s="592"/>
      <c r="H4" s="592"/>
      <c r="I4" s="381"/>
      <c r="J4" s="381"/>
      <c r="K4" s="381"/>
      <c r="L4" s="381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1"/>
      <c r="X4" s="381"/>
      <c r="Y4" s="381"/>
      <c r="Z4" s="381"/>
    </row>
    <row r="5" spans="1:26" ht="15.75" x14ac:dyDescent="0.25">
      <c r="A5" s="592"/>
      <c r="B5" s="592"/>
      <c r="C5" s="592"/>
      <c r="D5" s="122" t="str">
        <f>'1'!$E$6</f>
        <v>TAHUN</v>
      </c>
      <c r="E5" s="101">
        <f>'1'!$F$6</f>
        <v>2024</v>
      </c>
      <c r="F5" s="591"/>
      <c r="G5" s="592"/>
      <c r="H5" s="592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</row>
    <row r="6" spans="1:26" ht="16.5" x14ac:dyDescent="0.25">
      <c r="A6" s="593"/>
      <c r="B6" s="593"/>
      <c r="C6" s="593"/>
      <c r="D6" s="593"/>
      <c r="E6" s="593"/>
      <c r="F6" s="593"/>
      <c r="G6" s="593"/>
      <c r="H6" s="593"/>
      <c r="I6" s="445"/>
      <c r="J6" s="445"/>
      <c r="K6" s="445"/>
      <c r="L6" s="445"/>
      <c r="M6" s="445"/>
      <c r="N6" s="445"/>
      <c r="O6" s="445"/>
      <c r="P6" s="445"/>
      <c r="Q6" s="445"/>
      <c r="R6" s="445"/>
      <c r="S6" s="445"/>
      <c r="T6" s="445"/>
      <c r="U6" s="445"/>
      <c r="V6" s="445"/>
      <c r="W6" s="445"/>
      <c r="X6" s="445"/>
      <c r="Y6" s="445"/>
      <c r="Z6" s="445"/>
    </row>
    <row r="7" spans="1:26" ht="45.6" customHeight="1" x14ac:dyDescent="0.25">
      <c r="A7" s="124" t="s">
        <v>4</v>
      </c>
      <c r="B7" s="124" t="s">
        <v>324</v>
      </c>
      <c r="C7" s="124" t="s">
        <v>502</v>
      </c>
      <c r="D7" s="168" t="s">
        <v>1323</v>
      </c>
      <c r="E7" s="168" t="s">
        <v>1324</v>
      </c>
      <c r="F7" s="168" t="s">
        <v>1168</v>
      </c>
      <c r="G7" s="168" t="s">
        <v>1325</v>
      </c>
      <c r="H7" s="168" t="s">
        <v>1326</v>
      </c>
      <c r="I7" s="594"/>
      <c r="J7" s="594"/>
      <c r="K7" s="594"/>
      <c r="L7" s="594"/>
      <c r="M7" s="594"/>
      <c r="N7" s="594"/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</row>
    <row r="8" spans="1:26" ht="14.25" customHeight="1" x14ac:dyDescent="0.25">
      <c r="A8" s="237">
        <v>1</v>
      </c>
      <c r="B8" s="237">
        <v>2</v>
      </c>
      <c r="C8" s="237">
        <v>3</v>
      </c>
      <c r="D8" s="237">
        <v>4</v>
      </c>
      <c r="E8" s="237">
        <v>5</v>
      </c>
      <c r="F8" s="237">
        <v>6</v>
      </c>
      <c r="G8" s="237">
        <v>7</v>
      </c>
      <c r="H8" s="237">
        <v>8</v>
      </c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4"/>
      <c r="X8" s="464"/>
      <c r="Y8" s="464"/>
      <c r="Z8" s="464"/>
    </row>
    <row r="9" spans="1:26" ht="14.25" customHeight="1" x14ac:dyDescent="0.25">
      <c r="A9" s="128">
        <v>1</v>
      </c>
      <c r="B9" s="338" t="str">
        <f>'9'!B9</f>
        <v>JUMAPOLO</v>
      </c>
      <c r="C9" s="338" t="str">
        <f>'9'!C9</f>
        <v>PUSKESMAS JUMAPOLO</v>
      </c>
      <c r="D9" s="128">
        <v>0</v>
      </c>
      <c r="E9" s="128">
        <v>0</v>
      </c>
      <c r="F9" s="128">
        <v>0</v>
      </c>
      <c r="G9" s="559">
        <v>0</v>
      </c>
      <c r="H9" s="559">
        <v>0</v>
      </c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464"/>
      <c r="U9" s="464"/>
      <c r="V9" s="464"/>
      <c r="W9" s="464"/>
      <c r="X9" s="464"/>
      <c r="Y9" s="464"/>
      <c r="Z9" s="464"/>
    </row>
    <row r="10" spans="1:26" ht="15.75" x14ac:dyDescent="0.25">
      <c r="A10" s="595"/>
      <c r="B10" s="61"/>
      <c r="C10" s="595"/>
      <c r="D10" s="596"/>
      <c r="E10" s="596"/>
      <c r="F10" s="596"/>
      <c r="G10" s="568"/>
      <c r="H10" s="597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</row>
    <row r="11" spans="1:26" ht="15.75" x14ac:dyDescent="0.25">
      <c r="A11" s="802" t="s">
        <v>1327</v>
      </c>
      <c r="B11" s="802"/>
      <c r="C11" s="802"/>
      <c r="D11" s="567">
        <f>SUM(D9:D10)</f>
        <v>0</v>
      </c>
      <c r="E11" s="567">
        <f>SUM(E9:E10)</f>
        <v>0</v>
      </c>
      <c r="F11" s="567">
        <f>SUM(F9:F10)</f>
        <v>0</v>
      </c>
      <c r="G11" s="568">
        <v>0</v>
      </c>
      <c r="H11" s="568">
        <v>0</v>
      </c>
      <c r="I11" s="464"/>
      <c r="J11" s="464"/>
      <c r="K11" s="464"/>
      <c r="L11" s="464"/>
      <c r="M11" s="464"/>
      <c r="N11" s="464"/>
      <c r="O11" s="464"/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</row>
    <row r="12" spans="1:26" x14ac:dyDescent="0.25">
      <c r="A12" s="464"/>
      <c r="B12" s="464"/>
      <c r="C12" s="464"/>
      <c r="D12" s="464"/>
      <c r="E12" s="464"/>
      <c r="F12" s="464"/>
      <c r="G12" s="464"/>
      <c r="H12" s="464"/>
      <c r="I12" s="464"/>
      <c r="J12" s="464"/>
      <c r="K12" s="464"/>
      <c r="L12" s="464"/>
      <c r="M12" s="464"/>
      <c r="N12" s="464"/>
      <c r="O12" s="464"/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</row>
    <row r="13" spans="1:26" x14ac:dyDescent="0.25">
      <c r="A13" s="681" t="s">
        <v>1360</v>
      </c>
      <c r="B13" s="464"/>
      <c r="C13" s="464"/>
      <c r="D13" s="464"/>
      <c r="E13" s="464"/>
      <c r="F13" s="464"/>
      <c r="G13" s="464"/>
      <c r="H13" s="464"/>
      <c r="I13" s="464"/>
      <c r="J13" s="464"/>
      <c r="K13" s="464"/>
      <c r="L13" s="464"/>
      <c r="M13" s="464"/>
      <c r="N13" s="464"/>
      <c r="O13" s="464"/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</row>
    <row r="14" spans="1:26" x14ac:dyDescent="0.25">
      <c r="A14" s="464"/>
      <c r="B14" s="464"/>
      <c r="C14" s="464"/>
      <c r="D14" s="464"/>
      <c r="E14" s="464"/>
      <c r="F14" s="464"/>
      <c r="G14" s="464"/>
      <c r="H14" s="464"/>
      <c r="I14" s="464"/>
      <c r="J14" s="464"/>
      <c r="K14" s="464"/>
      <c r="L14" s="464"/>
      <c r="M14" s="464"/>
      <c r="N14" s="464"/>
      <c r="O14" s="464"/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</row>
    <row r="15" spans="1:26" x14ac:dyDescent="0.25">
      <c r="A15" s="464"/>
      <c r="B15" s="464"/>
      <c r="C15" s="464"/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464"/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</row>
    <row r="16" spans="1:26" x14ac:dyDescent="0.25">
      <c r="A16" s="464"/>
      <c r="B16" s="464"/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464"/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</row>
    <row r="17" spans="1:26" x14ac:dyDescent="0.25">
      <c r="A17" s="464"/>
      <c r="B17" s="464"/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64"/>
      <c r="O17" s="464"/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</row>
    <row r="18" spans="1:26" x14ac:dyDescent="0.25">
      <c r="A18" s="464"/>
      <c r="B18" s="464"/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4"/>
      <c r="O18" s="464"/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</row>
    <row r="19" spans="1:26" x14ac:dyDescent="0.25">
      <c r="A19" s="464"/>
      <c r="B19" s="464"/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64"/>
      <c r="O19" s="464"/>
      <c r="P19" s="464"/>
      <c r="Q19" s="464"/>
      <c r="R19" s="464"/>
      <c r="S19" s="464"/>
      <c r="T19" s="464"/>
      <c r="U19" s="464"/>
      <c r="V19" s="464"/>
      <c r="W19" s="464"/>
      <c r="X19" s="464"/>
      <c r="Y19" s="464"/>
      <c r="Z19" s="464"/>
    </row>
    <row r="20" spans="1:26" ht="15.75" customHeight="1" x14ac:dyDescent="0.25">
      <c r="A20" s="464"/>
      <c r="B20" s="464"/>
      <c r="C20" s="464"/>
      <c r="D20" s="464"/>
      <c r="E20" s="464"/>
      <c r="F20" s="464"/>
      <c r="G20" s="464"/>
      <c r="H20" s="464"/>
      <c r="I20" s="464"/>
      <c r="J20" s="464"/>
      <c r="K20" s="464"/>
      <c r="L20" s="464"/>
      <c r="M20" s="464"/>
      <c r="N20" s="464"/>
      <c r="O20" s="464"/>
      <c r="P20" s="464"/>
      <c r="Q20" s="464"/>
      <c r="R20" s="464"/>
      <c r="S20" s="464"/>
      <c r="T20" s="464"/>
      <c r="U20" s="464"/>
      <c r="V20" s="464"/>
      <c r="W20" s="464"/>
      <c r="X20" s="464"/>
      <c r="Y20" s="464"/>
      <c r="Z20" s="464"/>
    </row>
    <row r="21" spans="1:26" ht="15.75" customHeight="1" x14ac:dyDescent="0.25">
      <c r="A21" s="464"/>
      <c r="B21" s="464"/>
      <c r="C21" s="464"/>
      <c r="D21" s="464"/>
      <c r="E21" s="464"/>
      <c r="F21" s="464"/>
      <c r="G21" s="464"/>
      <c r="H21" s="464"/>
      <c r="I21" s="464"/>
      <c r="J21" s="464"/>
      <c r="K21" s="464"/>
      <c r="L21" s="464"/>
      <c r="M21" s="464"/>
      <c r="N21" s="464"/>
      <c r="O21" s="464"/>
      <c r="P21" s="464"/>
      <c r="Q21" s="464"/>
      <c r="R21" s="464"/>
      <c r="S21" s="464"/>
      <c r="T21" s="464"/>
      <c r="U21" s="464"/>
      <c r="V21" s="464"/>
      <c r="W21" s="464"/>
      <c r="X21" s="464"/>
      <c r="Y21" s="464"/>
      <c r="Z21" s="464"/>
    </row>
    <row r="22" spans="1:26" ht="15.75" customHeight="1" x14ac:dyDescent="0.25">
      <c r="A22" s="464"/>
      <c r="B22" s="464"/>
      <c r="C22" s="464"/>
      <c r="D22" s="464"/>
      <c r="E22" s="464"/>
      <c r="F22" s="464"/>
      <c r="G22" s="464"/>
      <c r="H22" s="464"/>
      <c r="I22" s="464"/>
      <c r="J22" s="464"/>
      <c r="K22" s="464"/>
      <c r="L22" s="464"/>
      <c r="M22" s="464"/>
      <c r="N22" s="464"/>
      <c r="O22" s="464"/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</row>
    <row r="23" spans="1:26" ht="15.75" customHeight="1" x14ac:dyDescent="0.25">
      <c r="A23" s="464"/>
      <c r="B23" s="464"/>
      <c r="C23" s="464"/>
      <c r="D23" s="464"/>
      <c r="E23" s="464"/>
      <c r="F23" s="464"/>
      <c r="G23" s="464"/>
      <c r="H23" s="464"/>
      <c r="I23" s="464"/>
      <c r="J23" s="464"/>
      <c r="K23" s="464"/>
      <c r="L23" s="464"/>
      <c r="M23" s="464"/>
      <c r="N23" s="464"/>
      <c r="O23" s="464"/>
      <c r="P23" s="464"/>
      <c r="Q23" s="464"/>
      <c r="R23" s="464"/>
      <c r="S23" s="464"/>
      <c r="T23" s="464"/>
      <c r="U23" s="464"/>
      <c r="V23" s="464"/>
      <c r="W23" s="464"/>
      <c r="X23" s="464"/>
      <c r="Y23" s="464"/>
      <c r="Z23" s="464"/>
    </row>
    <row r="24" spans="1:26" ht="15.75" customHeight="1" x14ac:dyDescent="0.25">
      <c r="A24" s="464"/>
      <c r="B24" s="464"/>
      <c r="C24" s="464"/>
      <c r="D24" s="464"/>
      <c r="E24" s="464"/>
      <c r="F24" s="464"/>
      <c r="G24" s="464"/>
      <c r="H24" s="464"/>
      <c r="I24" s="464"/>
      <c r="J24" s="464"/>
      <c r="K24" s="464"/>
      <c r="L24" s="464"/>
      <c r="M24" s="464"/>
      <c r="N24" s="464"/>
      <c r="O24" s="464"/>
      <c r="P24" s="464"/>
      <c r="Q24" s="464"/>
      <c r="R24" s="464"/>
      <c r="S24" s="464"/>
      <c r="T24" s="464"/>
      <c r="U24" s="464"/>
      <c r="V24" s="464"/>
      <c r="W24" s="464"/>
      <c r="X24" s="464"/>
      <c r="Y24" s="464"/>
      <c r="Z24" s="464"/>
    </row>
    <row r="25" spans="1:26" ht="15.75" customHeight="1" x14ac:dyDescent="0.25">
      <c r="A25" s="464"/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64"/>
      <c r="V25" s="464"/>
      <c r="W25" s="464"/>
      <c r="X25" s="464"/>
      <c r="Y25" s="464"/>
      <c r="Z25" s="464"/>
    </row>
    <row r="26" spans="1:26" ht="15.75" customHeight="1" x14ac:dyDescent="0.25">
      <c r="A26" s="464"/>
      <c r="B26" s="464"/>
      <c r="C26" s="464"/>
      <c r="D26" s="464"/>
      <c r="E26" s="464"/>
      <c r="F26" s="464"/>
      <c r="G26" s="464"/>
      <c r="H26" s="464"/>
      <c r="I26" s="464"/>
      <c r="J26" s="464"/>
      <c r="K26" s="464"/>
      <c r="L26" s="464"/>
      <c r="M26" s="464"/>
      <c r="N26" s="464"/>
      <c r="O26" s="464"/>
      <c r="P26" s="464"/>
      <c r="Q26" s="464"/>
      <c r="R26" s="464"/>
      <c r="S26" s="464"/>
      <c r="T26" s="464"/>
      <c r="U26" s="464"/>
      <c r="V26" s="464"/>
      <c r="W26" s="464"/>
      <c r="X26" s="464"/>
      <c r="Y26" s="464"/>
      <c r="Z26" s="464"/>
    </row>
    <row r="27" spans="1:26" ht="15.75" customHeight="1" x14ac:dyDescent="0.25">
      <c r="A27" s="464"/>
      <c r="B27" s="464"/>
      <c r="C27" s="464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  <c r="O27" s="464"/>
      <c r="P27" s="464"/>
      <c r="Q27" s="464"/>
      <c r="R27" s="464"/>
      <c r="S27" s="464"/>
      <c r="T27" s="464"/>
      <c r="U27" s="464"/>
      <c r="V27" s="464"/>
      <c r="W27" s="464"/>
      <c r="X27" s="464"/>
      <c r="Y27" s="464"/>
      <c r="Z27" s="464"/>
    </row>
    <row r="28" spans="1:26" ht="15.75" customHeight="1" x14ac:dyDescent="0.25">
      <c r="A28" s="464"/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  <c r="O28" s="464"/>
      <c r="P28" s="464"/>
      <c r="Q28" s="464"/>
      <c r="R28" s="464"/>
      <c r="S28" s="464"/>
      <c r="T28" s="464"/>
      <c r="U28" s="464"/>
      <c r="V28" s="464"/>
      <c r="W28" s="464"/>
      <c r="X28" s="464"/>
      <c r="Y28" s="464"/>
      <c r="Z28" s="464"/>
    </row>
    <row r="29" spans="1:26" ht="15.75" customHeight="1" x14ac:dyDescent="0.25">
      <c r="A29" s="464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64"/>
      <c r="Y29" s="464"/>
      <c r="Z29" s="464"/>
    </row>
    <row r="30" spans="1:26" ht="15.75" customHeight="1" x14ac:dyDescent="0.25">
      <c r="A30" s="464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64"/>
      <c r="Y30" s="464"/>
      <c r="Z30" s="464"/>
    </row>
    <row r="31" spans="1:26" ht="15.75" customHeight="1" x14ac:dyDescent="0.25">
      <c r="A31" s="464"/>
      <c r="B31" s="464"/>
      <c r="C31" s="464"/>
      <c r="D31" s="464"/>
      <c r="E31" s="464"/>
      <c r="F31" s="464"/>
      <c r="G31" s="464"/>
      <c r="H31" s="46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25">
      <c r="A32" s="464"/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  <c r="V32" s="464"/>
      <c r="W32" s="464"/>
      <c r="X32" s="464"/>
      <c r="Y32" s="464"/>
      <c r="Z32" s="464"/>
    </row>
    <row r="33" spans="1:26" ht="15.75" customHeight="1" x14ac:dyDescent="0.25">
      <c r="A33" s="464"/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  <c r="Y33" s="464"/>
      <c r="Z33" s="464"/>
    </row>
    <row r="34" spans="1:26" ht="15.75" customHeight="1" x14ac:dyDescent="0.25">
      <c r="A34" s="464"/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64"/>
      <c r="Y34" s="464"/>
      <c r="Z34" s="464"/>
    </row>
    <row r="35" spans="1:26" ht="15.75" customHeight="1" x14ac:dyDescent="0.25">
      <c r="A35" s="464"/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  <c r="Y35" s="464"/>
      <c r="Z35" s="464"/>
    </row>
    <row r="36" spans="1:26" ht="15.75" customHeight="1" x14ac:dyDescent="0.25">
      <c r="A36" s="464"/>
      <c r="B36" s="464"/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  <c r="Y36" s="464"/>
      <c r="Z36" s="464"/>
    </row>
    <row r="37" spans="1:26" ht="15.75" customHeight="1" x14ac:dyDescent="0.25">
      <c r="A37" s="464"/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  <c r="O37" s="464"/>
      <c r="P37" s="464"/>
      <c r="Q37" s="464"/>
      <c r="R37" s="464"/>
      <c r="S37" s="464"/>
      <c r="T37" s="464"/>
      <c r="U37" s="464"/>
      <c r="V37" s="464"/>
      <c r="W37" s="464"/>
      <c r="X37" s="464"/>
      <c r="Y37" s="464"/>
      <c r="Z37" s="464"/>
    </row>
    <row r="38" spans="1:26" ht="15.75" customHeight="1" x14ac:dyDescent="0.25">
      <c r="A38" s="464"/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  <c r="R38" s="464"/>
      <c r="S38" s="464"/>
      <c r="T38" s="464"/>
      <c r="U38" s="464"/>
      <c r="V38" s="464"/>
      <c r="W38" s="464"/>
      <c r="X38" s="464"/>
      <c r="Y38" s="464"/>
      <c r="Z38" s="464"/>
    </row>
    <row r="39" spans="1:26" ht="15.75" customHeight="1" x14ac:dyDescent="0.25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</row>
    <row r="40" spans="1:26" ht="15.75" customHeight="1" x14ac:dyDescent="0.25">
      <c r="A40" s="464"/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</row>
    <row r="41" spans="1:26" ht="15.75" customHeight="1" x14ac:dyDescent="0.25">
      <c r="A41" s="464"/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Z41" s="464"/>
    </row>
    <row r="42" spans="1:26" ht="15.75" customHeight="1" x14ac:dyDescent="0.25">
      <c r="A42" s="464"/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</row>
    <row r="43" spans="1:26" ht="15.75" customHeight="1" x14ac:dyDescent="0.25">
      <c r="A43" s="464"/>
      <c r="B43" s="464"/>
      <c r="C43" s="464"/>
      <c r="D43" s="464"/>
      <c r="E43" s="464"/>
      <c r="F43" s="464"/>
      <c r="G43" s="464"/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</row>
    <row r="44" spans="1:26" ht="15.75" customHeight="1" x14ac:dyDescent="0.25">
      <c r="A44" s="464"/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</row>
    <row r="45" spans="1:26" ht="15.75" customHeight="1" x14ac:dyDescent="0.25">
      <c r="A45" s="464"/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</row>
    <row r="46" spans="1:26" ht="15.75" customHeight="1" x14ac:dyDescent="0.25">
      <c r="A46" s="464"/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  <c r="Y46" s="464"/>
      <c r="Z46" s="464"/>
    </row>
    <row r="47" spans="1:26" ht="15.75" customHeight="1" x14ac:dyDescent="0.25">
      <c r="A47" s="464"/>
      <c r="B47" s="464"/>
      <c r="C47" s="464"/>
      <c r="D47" s="464"/>
      <c r="E47" s="46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  <c r="Y47" s="464"/>
      <c r="Z47" s="464"/>
    </row>
    <row r="48" spans="1:26" ht="15.75" customHeight="1" x14ac:dyDescent="0.25">
      <c r="A48" s="464"/>
      <c r="B48" s="464"/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4"/>
      <c r="Z48" s="464"/>
    </row>
    <row r="49" spans="1:26" ht="15.75" customHeight="1" x14ac:dyDescent="0.25">
      <c r="A49" s="464"/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</row>
    <row r="50" spans="1:26" ht="15.75" customHeight="1" x14ac:dyDescent="0.25">
      <c r="A50" s="464"/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  <c r="Y50" s="464"/>
      <c r="Z50" s="464"/>
    </row>
    <row r="51" spans="1:26" ht="15.75" customHeight="1" x14ac:dyDescent="0.25">
      <c r="A51" s="464"/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</row>
    <row r="52" spans="1:26" ht="15.75" customHeight="1" x14ac:dyDescent="0.25">
      <c r="A52" s="464"/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</row>
    <row r="53" spans="1:26" ht="15.75" customHeight="1" x14ac:dyDescent="0.25">
      <c r="A53" s="464"/>
      <c r="B53" s="464"/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</row>
    <row r="54" spans="1:26" ht="15.75" customHeight="1" x14ac:dyDescent="0.25">
      <c r="A54" s="464"/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</row>
    <row r="55" spans="1:26" ht="15.75" customHeight="1" x14ac:dyDescent="0.25">
      <c r="A55" s="464"/>
      <c r="B55" s="464"/>
      <c r="C55" s="464"/>
      <c r="D55" s="464"/>
      <c r="E55" s="464"/>
      <c r="F55" s="464"/>
      <c r="G55" s="464"/>
      <c r="H55" s="464"/>
      <c r="I55" s="464"/>
      <c r="J55" s="464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  <c r="Y55" s="464"/>
      <c r="Z55" s="464"/>
    </row>
    <row r="56" spans="1:26" ht="15.75" customHeight="1" x14ac:dyDescent="0.25">
      <c r="A56" s="464"/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</row>
    <row r="57" spans="1:26" ht="15.75" customHeight="1" x14ac:dyDescent="0.25">
      <c r="A57" s="464"/>
      <c r="B57" s="464"/>
      <c r="C57" s="464"/>
      <c r="D57" s="464"/>
      <c r="E57" s="464"/>
      <c r="F57" s="464"/>
      <c r="G57" s="464"/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464"/>
      <c r="Z57" s="464"/>
    </row>
    <row r="58" spans="1:26" ht="15.75" customHeight="1" x14ac:dyDescent="0.25">
      <c r="A58" s="464"/>
      <c r="B58" s="464"/>
      <c r="C58" s="464"/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</row>
    <row r="59" spans="1:26" ht="15.75" customHeight="1" x14ac:dyDescent="0.25">
      <c r="A59" s="464"/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</row>
    <row r="60" spans="1:26" ht="15.75" customHeight="1" x14ac:dyDescent="0.25">
      <c r="A60" s="464"/>
      <c r="B60" s="464"/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</row>
    <row r="61" spans="1:26" ht="15.75" customHeight="1" x14ac:dyDescent="0.25">
      <c r="A61" s="464"/>
      <c r="B61" s="464"/>
      <c r="C61" s="464"/>
      <c r="D61" s="464"/>
      <c r="E61" s="464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</row>
    <row r="62" spans="1:26" ht="15.75" customHeight="1" x14ac:dyDescent="0.25">
      <c r="A62" s="464"/>
      <c r="B62" s="464"/>
      <c r="C62" s="464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</row>
    <row r="63" spans="1:26" ht="15.75" customHeight="1" x14ac:dyDescent="0.25">
      <c r="A63" s="464"/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464"/>
      <c r="Z63" s="464"/>
    </row>
    <row r="64" spans="1:26" ht="15.75" customHeight="1" x14ac:dyDescent="0.25">
      <c r="A64" s="464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  <c r="Y64" s="464"/>
      <c r="Z64" s="464"/>
    </row>
    <row r="65" spans="1:26" ht="15.75" customHeight="1" x14ac:dyDescent="0.25">
      <c r="A65" s="464"/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</row>
    <row r="66" spans="1:26" ht="15.75" customHeight="1" x14ac:dyDescent="0.25">
      <c r="A66" s="464"/>
      <c r="B66" s="464"/>
      <c r="C66" s="464"/>
      <c r="D66" s="464"/>
      <c r="E66" s="464"/>
      <c r="F66" s="464"/>
      <c r="G66" s="464"/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  <c r="Y66" s="464"/>
      <c r="Z66" s="464"/>
    </row>
    <row r="67" spans="1:26" ht="15.75" customHeight="1" x14ac:dyDescent="0.25">
      <c r="A67" s="464"/>
      <c r="B67" s="464"/>
      <c r="C67" s="464"/>
      <c r="D67" s="464"/>
      <c r="E67" s="464"/>
      <c r="F67" s="464"/>
      <c r="G67" s="464"/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4"/>
      <c r="V67" s="464"/>
      <c r="W67" s="464"/>
      <c r="X67" s="464"/>
      <c r="Y67" s="464"/>
      <c r="Z67" s="464"/>
    </row>
    <row r="68" spans="1:26" ht="15.75" customHeight="1" x14ac:dyDescent="0.25">
      <c r="A68" s="464"/>
      <c r="B68" s="464"/>
      <c r="C68" s="464"/>
      <c r="D68" s="464"/>
      <c r="E68" s="464"/>
      <c r="F68" s="464"/>
      <c r="G68" s="464"/>
      <c r="H68" s="464"/>
      <c r="I68" s="464"/>
      <c r="J68" s="464"/>
      <c r="K68" s="464"/>
      <c r="L68" s="464"/>
      <c r="M68" s="464"/>
      <c r="N68" s="464"/>
      <c r="O68" s="464"/>
      <c r="P68" s="464"/>
      <c r="Q68" s="464"/>
      <c r="R68" s="464"/>
      <c r="S68" s="464"/>
      <c r="T68" s="464"/>
      <c r="U68" s="464"/>
      <c r="V68" s="464"/>
      <c r="W68" s="464"/>
      <c r="X68" s="464"/>
      <c r="Y68" s="464"/>
      <c r="Z68" s="464"/>
    </row>
    <row r="69" spans="1:26" ht="15.75" customHeight="1" x14ac:dyDescent="0.25">
      <c r="A69" s="464"/>
      <c r="B69" s="464"/>
      <c r="C69" s="464"/>
      <c r="D69" s="464"/>
      <c r="E69" s="464"/>
      <c r="F69" s="464"/>
      <c r="G69" s="464"/>
      <c r="H69" s="464"/>
      <c r="I69" s="464"/>
      <c r="J69" s="464"/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  <c r="Y69" s="464"/>
      <c r="Z69" s="464"/>
    </row>
    <row r="70" spans="1:26" ht="15.75" customHeight="1" x14ac:dyDescent="0.25">
      <c r="A70" s="464"/>
      <c r="B70" s="464"/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  <c r="Z70" s="464"/>
    </row>
    <row r="71" spans="1:26" ht="15.75" customHeight="1" x14ac:dyDescent="0.25">
      <c r="A71" s="464"/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4"/>
    </row>
    <row r="72" spans="1:26" ht="15.75" customHeight="1" x14ac:dyDescent="0.25">
      <c r="A72" s="464"/>
      <c r="B72" s="464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  <c r="Y72" s="464"/>
      <c r="Z72" s="464"/>
    </row>
    <row r="73" spans="1:26" ht="15.75" customHeight="1" x14ac:dyDescent="0.25">
      <c r="A73" s="464"/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64"/>
      <c r="Y73" s="464"/>
      <c r="Z73" s="464"/>
    </row>
    <row r="74" spans="1:26" ht="15.75" customHeight="1" x14ac:dyDescent="0.25">
      <c r="A74" s="464"/>
      <c r="B74" s="464"/>
      <c r="C74" s="464"/>
      <c r="D74" s="464"/>
      <c r="E74" s="464"/>
      <c r="F74" s="464"/>
      <c r="G74" s="464"/>
      <c r="H74" s="464"/>
      <c r="I74" s="464"/>
      <c r="J74" s="464"/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64"/>
      <c r="Y74" s="464"/>
      <c r="Z74" s="464"/>
    </row>
    <row r="75" spans="1:26" ht="15.75" customHeight="1" x14ac:dyDescent="0.25">
      <c r="A75" s="464"/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</row>
    <row r="76" spans="1:26" ht="15.75" customHeight="1" x14ac:dyDescent="0.25">
      <c r="A76" s="464"/>
      <c r="B76" s="464"/>
      <c r="C76" s="464"/>
      <c r="D76" s="464"/>
      <c r="E76" s="464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</row>
    <row r="77" spans="1:26" ht="15.75" customHeight="1" x14ac:dyDescent="0.25">
      <c r="A77" s="464"/>
      <c r="B77" s="464"/>
      <c r="C77" s="464"/>
      <c r="D77" s="464"/>
      <c r="E77" s="464"/>
      <c r="F77" s="464"/>
      <c r="G77" s="464"/>
      <c r="H77" s="464"/>
      <c r="I77" s="464"/>
      <c r="J77" s="464"/>
      <c r="K77" s="464"/>
      <c r="L77" s="464"/>
      <c r="M77" s="464"/>
      <c r="N77" s="464"/>
      <c r="O77" s="464"/>
      <c r="P77" s="464"/>
      <c r="Q77" s="464"/>
      <c r="R77" s="464"/>
      <c r="S77" s="464"/>
      <c r="T77" s="464"/>
      <c r="U77" s="464"/>
      <c r="V77" s="464"/>
      <c r="W77" s="464"/>
      <c r="X77" s="464"/>
      <c r="Y77" s="464"/>
      <c r="Z77" s="464"/>
    </row>
    <row r="78" spans="1:26" ht="15.75" customHeight="1" x14ac:dyDescent="0.25">
      <c r="A78" s="464"/>
      <c r="B78" s="464"/>
      <c r="C78" s="464"/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</row>
    <row r="79" spans="1:26" ht="15.75" customHeight="1" x14ac:dyDescent="0.25">
      <c r="A79" s="464"/>
      <c r="B79" s="464"/>
      <c r="C79" s="464"/>
      <c r="D79" s="464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4"/>
      <c r="P79" s="464"/>
      <c r="Q79" s="464"/>
      <c r="R79" s="464"/>
      <c r="S79" s="464"/>
      <c r="T79" s="464"/>
      <c r="U79" s="464"/>
      <c r="V79" s="464"/>
      <c r="W79" s="464"/>
      <c r="X79" s="464"/>
      <c r="Y79" s="464"/>
      <c r="Z79" s="464"/>
    </row>
    <row r="80" spans="1:26" ht="15.75" customHeight="1" x14ac:dyDescent="0.25">
      <c r="A80" s="464"/>
      <c r="B80" s="464"/>
      <c r="C80" s="464"/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464"/>
      <c r="R80" s="464"/>
      <c r="S80" s="464"/>
      <c r="T80" s="464"/>
      <c r="U80" s="464"/>
      <c r="V80" s="464"/>
      <c r="W80" s="464"/>
      <c r="X80" s="464"/>
      <c r="Y80" s="464"/>
      <c r="Z80" s="464"/>
    </row>
    <row r="81" spans="1:26" ht="15.75" customHeight="1" x14ac:dyDescent="0.25">
      <c r="A81" s="464"/>
      <c r="B81" s="464"/>
      <c r="C81" s="464"/>
      <c r="D81" s="464"/>
      <c r="E81" s="464"/>
      <c r="F81" s="464"/>
      <c r="G81" s="464"/>
      <c r="H81" s="464"/>
      <c r="I81" s="464"/>
      <c r="J81" s="464"/>
      <c r="K81" s="464"/>
      <c r="L81" s="464"/>
      <c r="M81" s="464"/>
      <c r="N81" s="464"/>
      <c r="O81" s="464"/>
      <c r="P81" s="464"/>
      <c r="Q81" s="464"/>
      <c r="R81" s="464"/>
      <c r="S81" s="464"/>
      <c r="T81" s="464"/>
      <c r="U81" s="464"/>
      <c r="V81" s="464"/>
      <c r="W81" s="464"/>
      <c r="X81" s="464"/>
      <c r="Y81" s="464"/>
      <c r="Z81" s="464"/>
    </row>
    <row r="82" spans="1:26" ht="15.75" customHeight="1" x14ac:dyDescent="0.25">
      <c r="A82" s="464"/>
      <c r="B82" s="464"/>
      <c r="C82" s="464"/>
      <c r="D82" s="464"/>
      <c r="E82" s="464"/>
      <c r="F82" s="464"/>
      <c r="G82" s="464"/>
      <c r="H82" s="464"/>
      <c r="I82" s="464"/>
      <c r="J82" s="464"/>
      <c r="K82" s="464"/>
      <c r="L82" s="464"/>
      <c r="M82" s="464"/>
      <c r="N82" s="464"/>
      <c r="O82" s="464"/>
      <c r="P82" s="464"/>
      <c r="Q82" s="464"/>
      <c r="R82" s="464"/>
      <c r="S82" s="464"/>
      <c r="T82" s="464"/>
      <c r="U82" s="464"/>
      <c r="V82" s="464"/>
      <c r="W82" s="464"/>
      <c r="X82" s="464"/>
      <c r="Y82" s="464"/>
      <c r="Z82" s="464"/>
    </row>
    <row r="83" spans="1:26" ht="15.75" customHeight="1" x14ac:dyDescent="0.25">
      <c r="A83" s="464"/>
      <c r="B83" s="464"/>
      <c r="C83" s="464"/>
      <c r="D83" s="464"/>
      <c r="E83" s="464"/>
      <c r="F83" s="464"/>
      <c r="G83" s="464"/>
      <c r="H83" s="464"/>
      <c r="I83" s="464"/>
      <c r="J83" s="464"/>
      <c r="K83" s="464"/>
      <c r="L83" s="464"/>
      <c r="M83" s="464"/>
      <c r="N83" s="464"/>
      <c r="O83" s="464"/>
      <c r="P83" s="464"/>
      <c r="Q83" s="464"/>
      <c r="R83" s="464"/>
      <c r="S83" s="464"/>
      <c r="T83" s="464"/>
      <c r="U83" s="464"/>
      <c r="V83" s="464"/>
      <c r="W83" s="464"/>
      <c r="X83" s="464"/>
      <c r="Y83" s="464"/>
      <c r="Z83" s="464"/>
    </row>
    <row r="84" spans="1:26" ht="15.75" customHeight="1" x14ac:dyDescent="0.25">
      <c r="A84" s="464"/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</row>
    <row r="85" spans="1:26" ht="15.75" customHeight="1" x14ac:dyDescent="0.25">
      <c r="A85" s="464"/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64"/>
      <c r="Y85" s="464"/>
      <c r="Z85" s="464"/>
    </row>
    <row r="86" spans="1:26" ht="15.75" customHeight="1" x14ac:dyDescent="0.25">
      <c r="A86" s="464"/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64"/>
      <c r="Y86" s="464"/>
      <c r="Z86" s="464"/>
    </row>
    <row r="87" spans="1:26" ht="15.75" customHeight="1" x14ac:dyDescent="0.25">
      <c r="A87" s="464"/>
      <c r="B87" s="464"/>
      <c r="C87" s="464"/>
      <c r="D87" s="464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464"/>
      <c r="P87" s="464"/>
      <c r="Q87" s="464"/>
      <c r="R87" s="464"/>
      <c r="S87" s="464"/>
      <c r="T87" s="464"/>
      <c r="U87" s="464"/>
      <c r="V87" s="464"/>
      <c r="W87" s="464"/>
      <c r="X87" s="464"/>
      <c r="Y87" s="464"/>
      <c r="Z87" s="464"/>
    </row>
    <row r="88" spans="1:26" ht="15.75" customHeight="1" x14ac:dyDescent="0.25">
      <c r="A88" s="464"/>
      <c r="B88" s="464"/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  <c r="Z88" s="464"/>
    </row>
    <row r="89" spans="1:26" ht="15.75" customHeight="1" x14ac:dyDescent="0.25">
      <c r="A89" s="464"/>
      <c r="B89" s="464"/>
      <c r="C89" s="464"/>
      <c r="D89" s="464"/>
      <c r="E89" s="464"/>
      <c r="F89" s="464"/>
      <c r="G89" s="464"/>
      <c r="H89" s="464"/>
      <c r="I89" s="464"/>
      <c r="J89" s="464"/>
      <c r="K89" s="464"/>
      <c r="L89" s="464"/>
      <c r="M89" s="464"/>
      <c r="N89" s="464"/>
      <c r="O89" s="464"/>
      <c r="P89" s="464"/>
      <c r="Q89" s="464"/>
      <c r="R89" s="464"/>
      <c r="S89" s="464"/>
      <c r="T89" s="464"/>
      <c r="U89" s="464"/>
      <c r="V89" s="464"/>
      <c r="W89" s="464"/>
      <c r="X89" s="464"/>
      <c r="Y89" s="464"/>
      <c r="Z89" s="464"/>
    </row>
    <row r="90" spans="1:26" ht="15.75" customHeight="1" x14ac:dyDescent="0.25">
      <c r="A90" s="464"/>
      <c r="B90" s="464"/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464"/>
      <c r="W90" s="464"/>
      <c r="X90" s="464"/>
      <c r="Y90" s="464"/>
      <c r="Z90" s="464"/>
    </row>
    <row r="91" spans="1:26" ht="15.75" customHeight="1" x14ac:dyDescent="0.25">
      <c r="A91" s="464"/>
      <c r="B91" s="464"/>
      <c r="C91" s="464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  <c r="R91" s="464"/>
      <c r="S91" s="464"/>
      <c r="T91" s="464"/>
      <c r="U91" s="464"/>
      <c r="V91" s="464"/>
      <c r="W91" s="464"/>
      <c r="X91" s="464"/>
      <c r="Y91" s="464"/>
      <c r="Z91" s="464"/>
    </row>
    <row r="92" spans="1:26" ht="15.75" customHeight="1" x14ac:dyDescent="0.25">
      <c r="A92" s="464"/>
      <c r="B92" s="464"/>
      <c r="C92" s="464"/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  <c r="Y92" s="464"/>
      <c r="Z92" s="464"/>
    </row>
    <row r="93" spans="1:26" ht="15.75" customHeight="1" x14ac:dyDescent="0.25">
      <c r="A93" s="464"/>
      <c r="B93" s="464"/>
      <c r="C93" s="464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464"/>
      <c r="W93" s="464"/>
      <c r="X93" s="464"/>
      <c r="Y93" s="464"/>
      <c r="Z93" s="464"/>
    </row>
    <row r="94" spans="1:26" ht="15.75" customHeight="1" x14ac:dyDescent="0.25">
      <c r="A94" s="464"/>
      <c r="B94" s="464"/>
      <c r="C94" s="464"/>
      <c r="D94" s="464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464"/>
      <c r="R94" s="464"/>
      <c r="S94" s="464"/>
      <c r="T94" s="464"/>
      <c r="U94" s="464"/>
      <c r="V94" s="464"/>
      <c r="W94" s="464"/>
      <c r="X94" s="464"/>
      <c r="Y94" s="464"/>
      <c r="Z94" s="464"/>
    </row>
    <row r="95" spans="1:26" ht="15.75" customHeight="1" x14ac:dyDescent="0.25">
      <c r="A95" s="464"/>
      <c r="B95" s="464"/>
      <c r="C95" s="464"/>
      <c r="D95" s="464"/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4"/>
      <c r="P95" s="464"/>
      <c r="Q95" s="464"/>
      <c r="R95" s="464"/>
      <c r="S95" s="464"/>
      <c r="T95" s="464"/>
      <c r="U95" s="464"/>
      <c r="V95" s="464"/>
      <c r="W95" s="464"/>
      <c r="X95" s="464"/>
      <c r="Y95" s="464"/>
      <c r="Z95" s="464"/>
    </row>
    <row r="96" spans="1:26" ht="15.75" customHeight="1" x14ac:dyDescent="0.25">
      <c r="A96" s="464"/>
      <c r="B96" s="464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64"/>
      <c r="Y96" s="464"/>
      <c r="Z96" s="464"/>
    </row>
    <row r="97" spans="1:26" ht="15.75" customHeight="1" x14ac:dyDescent="0.25">
      <c r="A97" s="464"/>
      <c r="B97" s="464"/>
      <c r="C97" s="464"/>
      <c r="D97" s="464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464"/>
      <c r="W97" s="464"/>
      <c r="X97" s="464"/>
      <c r="Y97" s="464"/>
      <c r="Z97" s="464"/>
    </row>
    <row r="98" spans="1:26" ht="15.75" customHeight="1" x14ac:dyDescent="0.25">
      <c r="A98" s="464"/>
      <c r="B98" s="464"/>
      <c r="C98" s="464"/>
      <c r="D98" s="464"/>
      <c r="E98" s="464"/>
      <c r="F98" s="464"/>
      <c r="G98" s="464"/>
      <c r="H98" s="464"/>
      <c r="I98" s="464"/>
      <c r="J98" s="464"/>
      <c r="K98" s="464"/>
      <c r="L98" s="464"/>
      <c r="M98" s="464"/>
      <c r="N98" s="464"/>
      <c r="O98" s="464"/>
      <c r="P98" s="464"/>
      <c r="Q98" s="464"/>
      <c r="R98" s="464"/>
      <c r="S98" s="464"/>
      <c r="T98" s="464"/>
      <c r="U98" s="464"/>
      <c r="V98" s="464"/>
      <c r="W98" s="464"/>
      <c r="X98" s="464"/>
      <c r="Y98" s="464"/>
      <c r="Z98" s="464"/>
    </row>
    <row r="99" spans="1:26" ht="15.75" customHeight="1" x14ac:dyDescent="0.25">
      <c r="A99" s="464"/>
      <c r="B99" s="464"/>
      <c r="C99" s="464"/>
      <c r="D99" s="464"/>
      <c r="E99" s="464"/>
      <c r="F99" s="464"/>
      <c r="G99" s="464"/>
      <c r="H99" s="464"/>
      <c r="I99" s="464"/>
      <c r="J99" s="464"/>
      <c r="K99" s="464"/>
      <c r="L99" s="464"/>
      <c r="M99" s="464"/>
      <c r="N99" s="464"/>
      <c r="O99" s="464"/>
      <c r="P99" s="464"/>
      <c r="Q99" s="464"/>
      <c r="R99" s="464"/>
      <c r="S99" s="464"/>
      <c r="T99" s="464"/>
      <c r="U99" s="464"/>
      <c r="V99" s="464"/>
      <c r="W99" s="464"/>
      <c r="X99" s="464"/>
      <c r="Y99" s="464"/>
      <c r="Z99" s="464"/>
    </row>
    <row r="100" spans="1:26" ht="15.75" customHeight="1" x14ac:dyDescent="0.25">
      <c r="A100" s="464"/>
      <c r="B100" s="464"/>
      <c r="C100" s="464"/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4"/>
      <c r="P100" s="464"/>
      <c r="Q100" s="464"/>
      <c r="R100" s="464"/>
      <c r="S100" s="464"/>
      <c r="T100" s="464"/>
      <c r="U100" s="464"/>
      <c r="V100" s="464"/>
      <c r="W100" s="464"/>
      <c r="X100" s="464"/>
      <c r="Y100" s="464"/>
      <c r="Z100" s="464"/>
    </row>
    <row r="101" spans="1:26" ht="15.75" customHeight="1" x14ac:dyDescent="0.25">
      <c r="A101" s="464"/>
      <c r="B101" s="464"/>
      <c r="C101" s="464"/>
      <c r="D101" s="464"/>
      <c r="E101" s="464"/>
      <c r="F101" s="464"/>
      <c r="G101" s="464"/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  <c r="R101" s="464"/>
      <c r="S101" s="464"/>
      <c r="T101" s="464"/>
      <c r="U101" s="464"/>
      <c r="V101" s="464"/>
      <c r="W101" s="464"/>
      <c r="X101" s="464"/>
      <c r="Y101" s="464"/>
      <c r="Z101" s="464"/>
    </row>
    <row r="102" spans="1:26" ht="15.75" customHeight="1" x14ac:dyDescent="0.25">
      <c r="A102" s="464"/>
      <c r="B102" s="464"/>
      <c r="C102" s="464"/>
      <c r="D102" s="464"/>
      <c r="E102" s="464"/>
      <c r="F102" s="464"/>
      <c r="G102" s="464"/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4"/>
      <c r="V102" s="464"/>
      <c r="W102" s="464"/>
      <c r="X102" s="464"/>
      <c r="Y102" s="464"/>
      <c r="Z102" s="464"/>
    </row>
    <row r="103" spans="1:26" ht="15.75" customHeight="1" x14ac:dyDescent="0.25">
      <c r="A103" s="464"/>
      <c r="B103" s="464"/>
      <c r="C103" s="464"/>
      <c r="D103" s="464"/>
      <c r="E103" s="464"/>
      <c r="F103" s="464"/>
      <c r="G103" s="464"/>
      <c r="H103" s="464"/>
      <c r="I103" s="464"/>
      <c r="J103" s="464"/>
      <c r="K103" s="464"/>
      <c r="L103" s="464"/>
      <c r="M103" s="464"/>
      <c r="N103" s="464"/>
      <c r="O103" s="464"/>
      <c r="P103" s="464"/>
      <c r="Q103" s="464"/>
      <c r="R103" s="464"/>
      <c r="S103" s="464"/>
      <c r="T103" s="464"/>
      <c r="U103" s="464"/>
      <c r="V103" s="464"/>
      <c r="W103" s="464"/>
      <c r="X103" s="464"/>
      <c r="Y103" s="464"/>
      <c r="Z103" s="464"/>
    </row>
    <row r="104" spans="1:26" ht="15.75" customHeight="1" x14ac:dyDescent="0.25">
      <c r="A104" s="464"/>
      <c r="B104" s="464"/>
      <c r="C104" s="464"/>
      <c r="D104" s="464"/>
      <c r="E104" s="464"/>
      <c r="F104" s="464"/>
      <c r="G104" s="464"/>
      <c r="H104" s="464"/>
      <c r="I104" s="464"/>
      <c r="J104" s="464"/>
      <c r="K104" s="464"/>
      <c r="L104" s="464"/>
      <c r="M104" s="464"/>
      <c r="N104" s="464"/>
      <c r="O104" s="464"/>
      <c r="P104" s="464"/>
      <c r="Q104" s="464"/>
      <c r="R104" s="464"/>
      <c r="S104" s="464"/>
      <c r="T104" s="464"/>
      <c r="U104" s="464"/>
      <c r="V104" s="464"/>
      <c r="W104" s="464"/>
      <c r="X104" s="464"/>
      <c r="Y104" s="464"/>
      <c r="Z104" s="464"/>
    </row>
    <row r="105" spans="1:26" ht="15.75" customHeight="1" x14ac:dyDescent="0.25">
      <c r="A105" s="464"/>
      <c r="B105" s="464"/>
      <c r="C105" s="464"/>
      <c r="D105" s="464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4"/>
      <c r="P105" s="464"/>
      <c r="Q105" s="464"/>
      <c r="R105" s="464"/>
      <c r="S105" s="464"/>
      <c r="T105" s="464"/>
      <c r="U105" s="464"/>
      <c r="V105" s="464"/>
      <c r="W105" s="464"/>
      <c r="X105" s="464"/>
      <c r="Y105" s="464"/>
      <c r="Z105" s="464"/>
    </row>
    <row r="106" spans="1:26" ht="15.75" customHeight="1" x14ac:dyDescent="0.25">
      <c r="A106" s="464"/>
      <c r="B106" s="464"/>
      <c r="C106" s="464"/>
      <c r="D106" s="464"/>
      <c r="E106" s="464"/>
      <c r="F106" s="464"/>
      <c r="G106" s="464"/>
      <c r="H106" s="464"/>
      <c r="I106" s="464"/>
      <c r="J106" s="464"/>
      <c r="K106" s="464"/>
      <c r="L106" s="464"/>
      <c r="M106" s="464"/>
      <c r="N106" s="464"/>
      <c r="O106" s="464"/>
      <c r="P106" s="464"/>
      <c r="Q106" s="464"/>
      <c r="R106" s="464"/>
      <c r="S106" s="464"/>
      <c r="T106" s="464"/>
      <c r="U106" s="464"/>
      <c r="V106" s="464"/>
      <c r="W106" s="464"/>
      <c r="X106" s="464"/>
      <c r="Y106" s="464"/>
      <c r="Z106" s="464"/>
    </row>
    <row r="107" spans="1:26" ht="15.75" customHeight="1" x14ac:dyDescent="0.25">
      <c r="A107" s="464"/>
      <c r="B107" s="464"/>
      <c r="C107" s="464"/>
      <c r="D107" s="464"/>
      <c r="E107" s="464"/>
      <c r="F107" s="464"/>
      <c r="G107" s="464"/>
      <c r="H107" s="464"/>
      <c r="I107" s="464"/>
      <c r="J107" s="464"/>
      <c r="K107" s="464"/>
      <c r="L107" s="464"/>
      <c r="M107" s="464"/>
      <c r="N107" s="464"/>
      <c r="O107" s="464"/>
      <c r="P107" s="464"/>
      <c r="Q107" s="464"/>
      <c r="R107" s="464"/>
      <c r="S107" s="464"/>
      <c r="T107" s="464"/>
      <c r="U107" s="464"/>
      <c r="V107" s="464"/>
      <c r="W107" s="464"/>
      <c r="X107" s="464"/>
      <c r="Y107" s="464"/>
      <c r="Z107" s="464"/>
    </row>
    <row r="108" spans="1:26" ht="15.75" customHeight="1" x14ac:dyDescent="0.25">
      <c r="A108" s="464"/>
      <c r="B108" s="464"/>
      <c r="C108" s="464"/>
      <c r="D108" s="464"/>
      <c r="E108" s="464"/>
      <c r="F108" s="464"/>
      <c r="G108" s="464"/>
      <c r="H108" s="464"/>
      <c r="I108" s="464"/>
      <c r="J108" s="464"/>
      <c r="K108" s="464"/>
      <c r="L108" s="464"/>
      <c r="M108" s="464"/>
      <c r="N108" s="464"/>
      <c r="O108" s="464"/>
      <c r="P108" s="464"/>
      <c r="Q108" s="464"/>
      <c r="R108" s="464"/>
      <c r="S108" s="464"/>
      <c r="T108" s="464"/>
      <c r="U108" s="464"/>
      <c r="V108" s="464"/>
      <c r="W108" s="464"/>
      <c r="X108" s="464"/>
      <c r="Y108" s="464"/>
      <c r="Z108" s="464"/>
    </row>
    <row r="109" spans="1:26" ht="15.75" customHeight="1" x14ac:dyDescent="0.25">
      <c r="A109" s="464"/>
      <c r="B109" s="464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  <c r="M109" s="464"/>
      <c r="N109" s="464"/>
      <c r="O109" s="464"/>
      <c r="P109" s="464"/>
      <c r="Q109" s="464"/>
      <c r="R109" s="464"/>
      <c r="S109" s="464"/>
      <c r="T109" s="464"/>
      <c r="U109" s="464"/>
      <c r="V109" s="464"/>
      <c r="W109" s="464"/>
      <c r="X109" s="464"/>
      <c r="Y109" s="464"/>
      <c r="Z109" s="464"/>
    </row>
    <row r="110" spans="1:26" ht="15.75" customHeight="1" x14ac:dyDescent="0.25">
      <c r="A110" s="464"/>
      <c r="B110" s="464"/>
      <c r="C110" s="464"/>
      <c r="D110" s="464"/>
      <c r="E110" s="464"/>
      <c r="F110" s="464"/>
      <c r="G110" s="464"/>
      <c r="H110" s="464"/>
      <c r="I110" s="464"/>
      <c r="J110" s="464"/>
      <c r="K110" s="464"/>
      <c r="L110" s="464"/>
      <c r="M110" s="464"/>
      <c r="N110" s="464"/>
      <c r="O110" s="464"/>
      <c r="P110" s="464"/>
      <c r="Q110" s="464"/>
      <c r="R110" s="464"/>
      <c r="S110" s="464"/>
      <c r="T110" s="464"/>
      <c r="U110" s="464"/>
      <c r="V110" s="464"/>
      <c r="W110" s="464"/>
      <c r="X110" s="464"/>
      <c r="Y110" s="464"/>
      <c r="Z110" s="464"/>
    </row>
    <row r="111" spans="1:26" ht="15.75" customHeight="1" x14ac:dyDescent="0.25">
      <c r="A111" s="464"/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  <c r="M111" s="464"/>
      <c r="N111" s="464"/>
      <c r="O111" s="464"/>
      <c r="P111" s="464"/>
      <c r="Q111" s="464"/>
      <c r="R111" s="464"/>
      <c r="S111" s="464"/>
      <c r="T111" s="464"/>
      <c r="U111" s="464"/>
      <c r="V111" s="464"/>
      <c r="W111" s="464"/>
      <c r="X111" s="464"/>
      <c r="Y111" s="464"/>
      <c r="Z111" s="464"/>
    </row>
    <row r="112" spans="1:26" ht="15.75" customHeight="1" x14ac:dyDescent="0.25">
      <c r="A112" s="464"/>
      <c r="B112" s="464"/>
      <c r="C112" s="464"/>
      <c r="D112" s="464"/>
      <c r="E112" s="464"/>
      <c r="F112" s="464"/>
      <c r="G112" s="464"/>
      <c r="H112" s="464"/>
      <c r="I112" s="464"/>
      <c r="J112" s="464"/>
      <c r="K112" s="464"/>
      <c r="L112" s="464"/>
      <c r="M112" s="464"/>
      <c r="N112" s="464"/>
      <c r="O112" s="464"/>
      <c r="P112" s="464"/>
      <c r="Q112" s="464"/>
      <c r="R112" s="464"/>
      <c r="S112" s="464"/>
      <c r="T112" s="464"/>
      <c r="U112" s="464"/>
      <c r="V112" s="464"/>
      <c r="W112" s="464"/>
      <c r="X112" s="464"/>
      <c r="Y112" s="464"/>
      <c r="Z112" s="464"/>
    </row>
    <row r="113" spans="1:26" ht="15.75" customHeight="1" x14ac:dyDescent="0.25">
      <c r="A113" s="464"/>
      <c r="B113" s="464"/>
      <c r="C113" s="464"/>
      <c r="D113" s="464"/>
      <c r="E113" s="464"/>
      <c r="F113" s="464"/>
      <c r="G113" s="464"/>
      <c r="H113" s="464"/>
      <c r="I113" s="464"/>
      <c r="J113" s="464"/>
      <c r="K113" s="464"/>
      <c r="L113" s="464"/>
      <c r="M113" s="464"/>
      <c r="N113" s="464"/>
      <c r="O113" s="464"/>
      <c r="P113" s="464"/>
      <c r="Q113" s="464"/>
      <c r="R113" s="464"/>
      <c r="S113" s="464"/>
      <c r="T113" s="464"/>
      <c r="U113" s="464"/>
      <c r="V113" s="464"/>
      <c r="W113" s="464"/>
      <c r="X113" s="464"/>
      <c r="Y113" s="464"/>
      <c r="Z113" s="464"/>
    </row>
    <row r="114" spans="1:26" ht="15.75" customHeight="1" x14ac:dyDescent="0.25">
      <c r="A114" s="464"/>
      <c r="B114" s="464"/>
      <c r="C114" s="464"/>
      <c r="D114" s="464"/>
      <c r="E114" s="464"/>
      <c r="F114" s="464"/>
      <c r="G114" s="464"/>
      <c r="H114" s="464"/>
      <c r="I114" s="464"/>
      <c r="J114" s="464"/>
      <c r="K114" s="464"/>
      <c r="L114" s="464"/>
      <c r="M114" s="464"/>
      <c r="N114" s="464"/>
      <c r="O114" s="464"/>
      <c r="P114" s="464"/>
      <c r="Q114" s="464"/>
      <c r="R114" s="464"/>
      <c r="S114" s="464"/>
      <c r="T114" s="464"/>
      <c r="U114" s="464"/>
      <c r="V114" s="464"/>
      <c r="W114" s="464"/>
      <c r="X114" s="464"/>
      <c r="Y114" s="464"/>
      <c r="Z114" s="464"/>
    </row>
    <row r="115" spans="1:26" ht="15.75" customHeight="1" x14ac:dyDescent="0.25">
      <c r="A115" s="464"/>
      <c r="B115" s="464"/>
      <c r="C115" s="464"/>
      <c r="D115" s="464"/>
      <c r="E115" s="464"/>
      <c r="F115" s="464"/>
      <c r="G115" s="464"/>
      <c r="H115" s="464"/>
      <c r="I115" s="464"/>
      <c r="J115" s="464"/>
      <c r="K115" s="464"/>
      <c r="L115" s="464"/>
      <c r="M115" s="464"/>
      <c r="N115" s="464"/>
      <c r="O115" s="464"/>
      <c r="P115" s="464"/>
      <c r="Q115" s="464"/>
      <c r="R115" s="464"/>
      <c r="S115" s="464"/>
      <c r="T115" s="464"/>
      <c r="U115" s="464"/>
      <c r="V115" s="464"/>
      <c r="W115" s="464"/>
      <c r="X115" s="464"/>
      <c r="Y115" s="464"/>
      <c r="Z115" s="464"/>
    </row>
    <row r="116" spans="1:26" ht="15.75" customHeight="1" x14ac:dyDescent="0.25">
      <c r="A116" s="464"/>
      <c r="B116" s="464"/>
      <c r="C116" s="464"/>
      <c r="D116" s="464"/>
      <c r="E116" s="464"/>
      <c r="F116" s="464"/>
      <c r="G116" s="464"/>
      <c r="H116" s="464"/>
      <c r="I116" s="464"/>
      <c r="J116" s="464"/>
      <c r="K116" s="464"/>
      <c r="L116" s="464"/>
      <c r="M116" s="464"/>
      <c r="N116" s="464"/>
      <c r="O116" s="464"/>
      <c r="P116" s="464"/>
      <c r="Q116" s="464"/>
      <c r="R116" s="464"/>
      <c r="S116" s="464"/>
      <c r="T116" s="464"/>
      <c r="U116" s="464"/>
      <c r="V116" s="464"/>
      <c r="W116" s="464"/>
      <c r="X116" s="464"/>
      <c r="Y116" s="464"/>
      <c r="Z116" s="464"/>
    </row>
    <row r="117" spans="1:26" ht="15.75" customHeight="1" x14ac:dyDescent="0.25">
      <c r="A117" s="464"/>
      <c r="B117" s="464"/>
      <c r="C117" s="464"/>
      <c r="D117" s="464"/>
      <c r="E117" s="464"/>
      <c r="F117" s="464"/>
      <c r="G117" s="464"/>
      <c r="H117" s="464"/>
      <c r="I117" s="464"/>
      <c r="J117" s="464"/>
      <c r="K117" s="464"/>
      <c r="L117" s="464"/>
      <c r="M117" s="464"/>
      <c r="N117" s="464"/>
      <c r="O117" s="464"/>
      <c r="P117" s="464"/>
      <c r="Q117" s="464"/>
      <c r="R117" s="464"/>
      <c r="S117" s="464"/>
      <c r="T117" s="464"/>
      <c r="U117" s="464"/>
      <c r="V117" s="464"/>
      <c r="W117" s="464"/>
      <c r="X117" s="464"/>
      <c r="Y117" s="464"/>
      <c r="Z117" s="464"/>
    </row>
    <row r="118" spans="1:26" ht="15.75" customHeight="1" x14ac:dyDescent="0.25">
      <c r="A118" s="464"/>
      <c r="B118" s="464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  <c r="R118" s="464"/>
      <c r="S118" s="464"/>
      <c r="T118" s="464"/>
      <c r="U118" s="464"/>
      <c r="V118" s="464"/>
      <c r="W118" s="464"/>
      <c r="X118" s="464"/>
      <c r="Y118" s="464"/>
      <c r="Z118" s="464"/>
    </row>
    <row r="119" spans="1:26" ht="15.75" customHeight="1" x14ac:dyDescent="0.25">
      <c r="A119" s="464"/>
      <c r="B119" s="464"/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</row>
    <row r="120" spans="1:26" ht="15.75" customHeight="1" x14ac:dyDescent="0.25">
      <c r="A120" s="464"/>
      <c r="B120" s="464"/>
      <c r="C120" s="464"/>
      <c r="D120" s="464"/>
      <c r="E120" s="464"/>
      <c r="F120" s="464"/>
      <c r="G120" s="464"/>
      <c r="H120" s="464"/>
      <c r="I120" s="464"/>
      <c r="J120" s="464"/>
      <c r="K120" s="464"/>
      <c r="L120" s="464"/>
      <c r="M120" s="464"/>
      <c r="N120" s="464"/>
      <c r="O120" s="464"/>
      <c r="P120" s="464"/>
      <c r="Q120" s="464"/>
      <c r="R120" s="464"/>
      <c r="S120" s="464"/>
      <c r="T120" s="464"/>
      <c r="U120" s="464"/>
      <c r="V120" s="464"/>
      <c r="W120" s="464"/>
      <c r="X120" s="464"/>
      <c r="Y120" s="464"/>
      <c r="Z120" s="464"/>
    </row>
    <row r="121" spans="1:26" ht="15.75" customHeight="1" x14ac:dyDescent="0.25">
      <c r="A121" s="464"/>
      <c r="B121" s="464"/>
      <c r="C121" s="464"/>
      <c r="D121" s="464"/>
      <c r="E121" s="464"/>
      <c r="F121" s="464"/>
      <c r="G121" s="464"/>
      <c r="H121" s="464"/>
      <c r="I121" s="464"/>
      <c r="J121" s="464"/>
      <c r="K121" s="464"/>
      <c r="L121" s="464"/>
      <c r="M121" s="464"/>
      <c r="N121" s="464"/>
      <c r="O121" s="464"/>
      <c r="P121" s="464"/>
      <c r="Q121" s="464"/>
      <c r="R121" s="464"/>
      <c r="S121" s="464"/>
      <c r="T121" s="464"/>
      <c r="U121" s="464"/>
      <c r="V121" s="464"/>
      <c r="W121" s="464"/>
      <c r="X121" s="464"/>
      <c r="Y121" s="464"/>
      <c r="Z121" s="464"/>
    </row>
    <row r="122" spans="1:26" ht="15.75" customHeight="1" x14ac:dyDescent="0.25">
      <c r="A122" s="464"/>
      <c r="B122" s="464"/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  <c r="Z122" s="464"/>
    </row>
    <row r="123" spans="1:26" ht="15.75" customHeight="1" x14ac:dyDescent="0.25">
      <c r="A123" s="464"/>
      <c r="B123" s="464"/>
      <c r="C123" s="464"/>
      <c r="D123" s="464"/>
      <c r="E123" s="464"/>
      <c r="F123" s="464"/>
      <c r="G123" s="464"/>
      <c r="H123" s="464"/>
      <c r="I123" s="464"/>
      <c r="J123" s="464"/>
      <c r="K123" s="464"/>
      <c r="L123" s="464"/>
      <c r="M123" s="464"/>
      <c r="N123" s="464"/>
      <c r="O123" s="464"/>
      <c r="P123" s="464"/>
      <c r="Q123" s="464"/>
      <c r="R123" s="464"/>
      <c r="S123" s="464"/>
      <c r="T123" s="464"/>
      <c r="U123" s="464"/>
      <c r="V123" s="464"/>
      <c r="W123" s="464"/>
      <c r="X123" s="464"/>
      <c r="Y123" s="464"/>
      <c r="Z123" s="464"/>
    </row>
    <row r="124" spans="1:26" ht="15.75" customHeight="1" x14ac:dyDescent="0.25">
      <c r="A124" s="464"/>
      <c r="B124" s="464"/>
      <c r="C124" s="464"/>
      <c r="D124" s="464"/>
      <c r="E124" s="464"/>
      <c r="F124" s="464"/>
      <c r="G124" s="464"/>
      <c r="H124" s="464"/>
      <c r="I124" s="464"/>
      <c r="J124" s="464"/>
      <c r="K124" s="464"/>
      <c r="L124" s="464"/>
      <c r="M124" s="464"/>
      <c r="N124" s="464"/>
      <c r="O124" s="464"/>
      <c r="P124" s="464"/>
      <c r="Q124" s="464"/>
      <c r="R124" s="464"/>
      <c r="S124" s="464"/>
      <c r="T124" s="464"/>
      <c r="U124" s="464"/>
      <c r="V124" s="464"/>
      <c r="W124" s="464"/>
      <c r="X124" s="464"/>
      <c r="Y124" s="464"/>
      <c r="Z124" s="464"/>
    </row>
    <row r="125" spans="1:26" ht="15.75" customHeight="1" x14ac:dyDescent="0.25">
      <c r="A125" s="464"/>
      <c r="B125" s="464"/>
      <c r="C125" s="464"/>
      <c r="D125" s="464"/>
      <c r="E125" s="464"/>
      <c r="F125" s="464"/>
      <c r="G125" s="464"/>
      <c r="H125" s="464"/>
      <c r="I125" s="464"/>
      <c r="J125" s="464"/>
      <c r="K125" s="464"/>
      <c r="L125" s="464"/>
      <c r="M125" s="464"/>
      <c r="N125" s="464"/>
      <c r="O125" s="464"/>
      <c r="P125" s="464"/>
      <c r="Q125" s="464"/>
      <c r="R125" s="464"/>
      <c r="S125" s="464"/>
      <c r="T125" s="464"/>
      <c r="U125" s="464"/>
      <c r="V125" s="464"/>
      <c r="W125" s="464"/>
      <c r="X125" s="464"/>
      <c r="Y125" s="464"/>
      <c r="Z125" s="464"/>
    </row>
    <row r="126" spans="1:26" ht="15.75" customHeight="1" x14ac:dyDescent="0.25">
      <c r="A126" s="464"/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64"/>
      <c r="Y126" s="464"/>
      <c r="Z126" s="464"/>
    </row>
    <row r="127" spans="1:26" ht="15.75" customHeight="1" x14ac:dyDescent="0.25">
      <c r="A127" s="464"/>
      <c r="B127" s="464"/>
      <c r="C127" s="464"/>
      <c r="D127" s="464"/>
      <c r="E127" s="464"/>
      <c r="F127" s="464"/>
      <c r="G127" s="464"/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464"/>
      <c r="W127" s="464"/>
      <c r="X127" s="464"/>
      <c r="Y127" s="464"/>
      <c r="Z127" s="464"/>
    </row>
    <row r="128" spans="1:26" ht="15.75" customHeight="1" x14ac:dyDescent="0.25">
      <c r="A128" s="464"/>
      <c r="B128" s="464"/>
      <c r="C128" s="464"/>
      <c r="D128" s="464"/>
      <c r="E128" s="464"/>
      <c r="F128" s="464"/>
      <c r="G128" s="464"/>
      <c r="H128" s="464"/>
      <c r="I128" s="464"/>
      <c r="J128" s="464"/>
      <c r="K128" s="464"/>
      <c r="L128" s="464"/>
      <c r="M128" s="464"/>
      <c r="N128" s="464"/>
      <c r="O128" s="464"/>
      <c r="P128" s="464"/>
      <c r="Q128" s="464"/>
      <c r="R128" s="464"/>
      <c r="S128" s="464"/>
      <c r="T128" s="464"/>
      <c r="U128" s="464"/>
      <c r="V128" s="464"/>
      <c r="W128" s="464"/>
      <c r="X128" s="464"/>
      <c r="Y128" s="464"/>
      <c r="Z128" s="464"/>
    </row>
    <row r="129" spans="1:26" ht="15.75" customHeight="1" x14ac:dyDescent="0.25">
      <c r="A129" s="464"/>
      <c r="B129" s="464"/>
      <c r="C129" s="464"/>
      <c r="D129" s="464"/>
      <c r="E129" s="464"/>
      <c r="F129" s="464"/>
      <c r="G129" s="464"/>
      <c r="H129" s="464"/>
      <c r="I129" s="464"/>
      <c r="J129" s="464"/>
      <c r="K129" s="464"/>
      <c r="L129" s="464"/>
      <c r="M129" s="464"/>
      <c r="N129" s="464"/>
      <c r="O129" s="464"/>
      <c r="P129" s="464"/>
      <c r="Q129" s="464"/>
      <c r="R129" s="464"/>
      <c r="S129" s="464"/>
      <c r="T129" s="464"/>
      <c r="U129" s="464"/>
      <c r="V129" s="464"/>
      <c r="W129" s="464"/>
      <c r="X129" s="464"/>
      <c r="Y129" s="464"/>
      <c r="Z129" s="464"/>
    </row>
    <row r="130" spans="1:26" ht="15.75" customHeight="1" x14ac:dyDescent="0.25">
      <c r="A130" s="464"/>
      <c r="B130" s="464"/>
      <c r="C130" s="464"/>
      <c r="D130" s="464"/>
      <c r="E130" s="464"/>
      <c r="F130" s="464"/>
      <c r="G130" s="464"/>
      <c r="H130" s="464"/>
      <c r="I130" s="464"/>
      <c r="J130" s="464"/>
      <c r="K130" s="464"/>
      <c r="L130" s="464"/>
      <c r="M130" s="464"/>
      <c r="N130" s="464"/>
      <c r="O130" s="464"/>
      <c r="P130" s="464"/>
      <c r="Q130" s="464"/>
      <c r="R130" s="464"/>
      <c r="S130" s="464"/>
      <c r="T130" s="464"/>
      <c r="U130" s="464"/>
      <c r="V130" s="464"/>
      <c r="W130" s="464"/>
      <c r="X130" s="464"/>
      <c r="Y130" s="464"/>
      <c r="Z130" s="464"/>
    </row>
    <row r="131" spans="1:26" ht="15.75" customHeight="1" x14ac:dyDescent="0.25">
      <c r="A131" s="464"/>
      <c r="B131" s="464"/>
      <c r="C131" s="464"/>
      <c r="D131" s="464"/>
      <c r="E131" s="464"/>
      <c r="F131" s="464"/>
      <c r="G131" s="464"/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64"/>
      <c r="V131" s="464"/>
      <c r="W131" s="464"/>
      <c r="X131" s="464"/>
      <c r="Y131" s="464"/>
      <c r="Z131" s="464"/>
    </row>
    <row r="132" spans="1:26" ht="15.75" customHeight="1" x14ac:dyDescent="0.25">
      <c r="A132" s="464"/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64"/>
      <c r="V132" s="464"/>
      <c r="W132" s="464"/>
      <c r="X132" s="464"/>
      <c r="Y132" s="464"/>
      <c r="Z132" s="464"/>
    </row>
    <row r="133" spans="1:26" ht="15.75" customHeight="1" x14ac:dyDescent="0.25">
      <c r="A133" s="464"/>
      <c r="B133" s="464"/>
      <c r="C133" s="464"/>
      <c r="D133" s="464"/>
      <c r="E133" s="464"/>
      <c r="F133" s="464"/>
      <c r="G133" s="464"/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64"/>
      <c r="V133" s="464"/>
      <c r="W133" s="464"/>
      <c r="X133" s="464"/>
      <c r="Y133" s="464"/>
      <c r="Z133" s="464"/>
    </row>
    <row r="134" spans="1:26" ht="15.75" customHeight="1" x14ac:dyDescent="0.25">
      <c r="A134" s="464"/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64"/>
      <c r="V134" s="464"/>
      <c r="W134" s="464"/>
      <c r="X134" s="464"/>
      <c r="Y134" s="464"/>
      <c r="Z134" s="464"/>
    </row>
    <row r="135" spans="1:26" ht="15.75" customHeight="1" x14ac:dyDescent="0.25">
      <c r="A135" s="464"/>
      <c r="B135" s="464"/>
      <c r="C135" s="464"/>
      <c r="D135" s="464"/>
      <c r="E135" s="464"/>
      <c r="F135" s="464"/>
      <c r="G135" s="464"/>
      <c r="H135" s="464"/>
      <c r="I135" s="464"/>
      <c r="J135" s="464"/>
      <c r="K135" s="464"/>
      <c r="L135" s="464"/>
      <c r="M135" s="464"/>
      <c r="N135" s="464"/>
      <c r="O135" s="464"/>
      <c r="P135" s="464"/>
      <c r="Q135" s="464"/>
      <c r="R135" s="464"/>
      <c r="S135" s="464"/>
      <c r="T135" s="464"/>
      <c r="U135" s="464"/>
      <c r="V135" s="464"/>
      <c r="W135" s="464"/>
      <c r="X135" s="464"/>
      <c r="Y135" s="464"/>
      <c r="Z135" s="464"/>
    </row>
    <row r="136" spans="1:26" ht="15.75" customHeight="1" x14ac:dyDescent="0.25">
      <c r="A136" s="464"/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  <c r="R136" s="464"/>
      <c r="S136" s="464"/>
      <c r="T136" s="464"/>
      <c r="U136" s="464"/>
      <c r="V136" s="464"/>
      <c r="W136" s="464"/>
      <c r="X136" s="464"/>
      <c r="Y136" s="464"/>
      <c r="Z136" s="464"/>
    </row>
    <row r="137" spans="1:26" ht="15.75" customHeight="1" x14ac:dyDescent="0.25">
      <c r="A137" s="464"/>
      <c r="B137" s="464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464"/>
      <c r="W137" s="464"/>
      <c r="X137" s="464"/>
      <c r="Y137" s="464"/>
      <c r="Z137" s="464"/>
    </row>
    <row r="138" spans="1:26" ht="15.75" customHeight="1" x14ac:dyDescent="0.25">
      <c r="A138" s="464"/>
      <c r="B138" s="464"/>
      <c r="C138" s="464"/>
      <c r="D138" s="464"/>
      <c r="E138" s="464"/>
      <c r="F138" s="464"/>
      <c r="G138" s="464"/>
      <c r="H138" s="464"/>
      <c r="I138" s="464"/>
      <c r="J138" s="464"/>
      <c r="K138" s="464"/>
      <c r="L138" s="464"/>
      <c r="M138" s="464"/>
      <c r="N138" s="464"/>
      <c r="O138" s="464"/>
      <c r="P138" s="464"/>
      <c r="Q138" s="464"/>
      <c r="R138" s="464"/>
      <c r="S138" s="464"/>
      <c r="T138" s="464"/>
      <c r="U138" s="464"/>
      <c r="V138" s="464"/>
      <c r="W138" s="464"/>
      <c r="X138" s="464"/>
      <c r="Y138" s="464"/>
      <c r="Z138" s="464"/>
    </row>
    <row r="139" spans="1:26" ht="15.75" customHeight="1" x14ac:dyDescent="0.25">
      <c r="A139" s="464"/>
      <c r="B139" s="464"/>
      <c r="C139" s="464"/>
      <c r="D139" s="464"/>
      <c r="E139" s="464"/>
      <c r="F139" s="464"/>
      <c r="G139" s="464"/>
      <c r="H139" s="464"/>
      <c r="I139" s="464"/>
      <c r="J139" s="464"/>
      <c r="K139" s="464"/>
      <c r="L139" s="464"/>
      <c r="M139" s="464"/>
      <c r="N139" s="464"/>
      <c r="O139" s="464"/>
      <c r="P139" s="464"/>
      <c r="Q139" s="464"/>
      <c r="R139" s="464"/>
      <c r="S139" s="464"/>
      <c r="T139" s="464"/>
      <c r="U139" s="464"/>
      <c r="V139" s="464"/>
      <c r="W139" s="464"/>
      <c r="X139" s="464"/>
      <c r="Y139" s="464"/>
      <c r="Z139" s="464"/>
    </row>
    <row r="140" spans="1:26" ht="15.75" customHeight="1" x14ac:dyDescent="0.25">
      <c r="A140" s="464"/>
      <c r="B140" s="464"/>
      <c r="C140" s="464"/>
      <c r="D140" s="464"/>
      <c r="E140" s="464"/>
      <c r="F140" s="464"/>
      <c r="G140" s="464"/>
      <c r="H140" s="464"/>
      <c r="I140" s="464"/>
      <c r="J140" s="464"/>
      <c r="K140" s="464"/>
      <c r="L140" s="464"/>
      <c r="M140" s="464"/>
      <c r="N140" s="464"/>
      <c r="O140" s="464"/>
      <c r="P140" s="464"/>
      <c r="Q140" s="464"/>
      <c r="R140" s="464"/>
      <c r="S140" s="464"/>
      <c r="T140" s="464"/>
      <c r="U140" s="464"/>
      <c r="V140" s="464"/>
      <c r="W140" s="464"/>
      <c r="X140" s="464"/>
      <c r="Y140" s="464"/>
      <c r="Z140" s="464"/>
    </row>
    <row r="141" spans="1:26" ht="15.75" customHeight="1" x14ac:dyDescent="0.25">
      <c r="A141" s="464"/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464"/>
      <c r="W141" s="464"/>
      <c r="X141" s="464"/>
      <c r="Y141" s="464"/>
      <c r="Z141" s="464"/>
    </row>
    <row r="142" spans="1:26" ht="15.75" customHeight="1" x14ac:dyDescent="0.25">
      <c r="A142" s="464"/>
      <c r="B142" s="464"/>
      <c r="C142" s="464"/>
      <c r="D142" s="464"/>
      <c r="E142" s="464"/>
      <c r="F142" s="464"/>
      <c r="G142" s="464"/>
      <c r="H142" s="464"/>
      <c r="I142" s="464"/>
      <c r="J142" s="464"/>
      <c r="K142" s="464"/>
      <c r="L142" s="464"/>
      <c r="M142" s="464"/>
      <c r="N142" s="464"/>
      <c r="O142" s="464"/>
      <c r="P142" s="464"/>
      <c r="Q142" s="464"/>
      <c r="R142" s="464"/>
      <c r="S142" s="464"/>
      <c r="T142" s="464"/>
      <c r="U142" s="464"/>
      <c r="V142" s="464"/>
      <c r="W142" s="464"/>
      <c r="X142" s="464"/>
      <c r="Y142" s="464"/>
      <c r="Z142" s="464"/>
    </row>
    <row r="143" spans="1:26" ht="15.75" customHeight="1" x14ac:dyDescent="0.25">
      <c r="A143" s="464"/>
      <c r="B143" s="464"/>
      <c r="C143" s="464"/>
      <c r="D143" s="464"/>
      <c r="E143" s="464"/>
      <c r="F143" s="464"/>
      <c r="G143" s="464"/>
      <c r="H143" s="464"/>
      <c r="I143" s="464"/>
      <c r="J143" s="464"/>
      <c r="K143" s="464"/>
      <c r="L143" s="464"/>
      <c r="M143" s="464"/>
      <c r="N143" s="464"/>
      <c r="O143" s="464"/>
      <c r="P143" s="464"/>
      <c r="Q143" s="464"/>
      <c r="R143" s="464"/>
      <c r="S143" s="464"/>
      <c r="T143" s="464"/>
      <c r="U143" s="464"/>
      <c r="V143" s="464"/>
      <c r="W143" s="464"/>
      <c r="X143" s="464"/>
      <c r="Y143" s="464"/>
      <c r="Z143" s="464"/>
    </row>
    <row r="144" spans="1:26" ht="15.75" customHeight="1" x14ac:dyDescent="0.25">
      <c r="A144" s="464"/>
      <c r="B144" s="464"/>
      <c r="C144" s="464"/>
      <c r="D144" s="464"/>
      <c r="E144" s="464"/>
      <c r="F144" s="464"/>
      <c r="G144" s="464"/>
      <c r="H144" s="464"/>
      <c r="I144" s="464"/>
      <c r="J144" s="464"/>
      <c r="K144" s="464"/>
      <c r="L144" s="464"/>
      <c r="M144" s="464"/>
      <c r="N144" s="464"/>
      <c r="O144" s="464"/>
      <c r="P144" s="464"/>
      <c r="Q144" s="464"/>
      <c r="R144" s="464"/>
      <c r="S144" s="464"/>
      <c r="T144" s="464"/>
      <c r="U144" s="464"/>
      <c r="V144" s="464"/>
      <c r="W144" s="464"/>
      <c r="X144" s="464"/>
      <c r="Y144" s="464"/>
      <c r="Z144" s="464"/>
    </row>
    <row r="145" spans="1:26" ht="15.75" customHeight="1" x14ac:dyDescent="0.25">
      <c r="A145" s="464"/>
      <c r="B145" s="464"/>
      <c r="C145" s="464"/>
      <c r="D145" s="464"/>
      <c r="E145" s="464"/>
      <c r="F145" s="464"/>
      <c r="G145" s="464"/>
      <c r="H145" s="464"/>
      <c r="I145" s="464"/>
      <c r="J145" s="464"/>
      <c r="K145" s="464"/>
      <c r="L145" s="464"/>
      <c r="M145" s="464"/>
      <c r="N145" s="464"/>
      <c r="O145" s="464"/>
      <c r="P145" s="464"/>
      <c r="Q145" s="464"/>
      <c r="R145" s="464"/>
      <c r="S145" s="464"/>
      <c r="T145" s="464"/>
      <c r="U145" s="464"/>
      <c r="V145" s="464"/>
      <c r="W145" s="464"/>
      <c r="X145" s="464"/>
      <c r="Y145" s="464"/>
      <c r="Z145" s="464"/>
    </row>
    <row r="146" spans="1:26" ht="15.75" customHeight="1" x14ac:dyDescent="0.25">
      <c r="A146" s="464"/>
      <c r="B146" s="464"/>
      <c r="C146" s="464"/>
      <c r="D146" s="464"/>
      <c r="E146" s="464"/>
      <c r="F146" s="464"/>
      <c r="G146" s="464"/>
      <c r="H146" s="464"/>
      <c r="I146" s="464"/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464"/>
      <c r="W146" s="464"/>
      <c r="X146" s="464"/>
      <c r="Y146" s="464"/>
      <c r="Z146" s="464"/>
    </row>
    <row r="147" spans="1:26" ht="15.75" customHeight="1" x14ac:dyDescent="0.25">
      <c r="A147" s="464"/>
      <c r="B147" s="464"/>
      <c r="C147" s="464"/>
      <c r="D147" s="464"/>
      <c r="E147" s="464"/>
      <c r="F147" s="464"/>
      <c r="G147" s="464"/>
      <c r="H147" s="464"/>
      <c r="I147" s="464"/>
      <c r="J147" s="464"/>
      <c r="K147" s="464"/>
      <c r="L147" s="464"/>
      <c r="M147" s="464"/>
      <c r="N147" s="464"/>
      <c r="O147" s="464"/>
      <c r="P147" s="464"/>
      <c r="Q147" s="464"/>
      <c r="R147" s="464"/>
      <c r="S147" s="464"/>
      <c r="T147" s="464"/>
      <c r="U147" s="464"/>
      <c r="V147" s="464"/>
      <c r="W147" s="464"/>
      <c r="X147" s="464"/>
      <c r="Y147" s="464"/>
      <c r="Z147" s="464"/>
    </row>
    <row r="148" spans="1:26" ht="15.75" customHeight="1" x14ac:dyDescent="0.25">
      <c r="A148" s="464"/>
      <c r="B148" s="464"/>
      <c r="C148" s="464"/>
      <c r="D148" s="464"/>
      <c r="E148" s="464"/>
      <c r="F148" s="464"/>
      <c r="G148" s="464"/>
      <c r="H148" s="464"/>
      <c r="I148" s="464"/>
      <c r="J148" s="464"/>
      <c r="K148" s="464"/>
      <c r="L148" s="464"/>
      <c r="M148" s="464"/>
      <c r="N148" s="464"/>
      <c r="O148" s="464"/>
      <c r="P148" s="464"/>
      <c r="Q148" s="464"/>
      <c r="R148" s="464"/>
      <c r="S148" s="464"/>
      <c r="T148" s="464"/>
      <c r="U148" s="464"/>
      <c r="V148" s="464"/>
      <c r="W148" s="464"/>
      <c r="X148" s="464"/>
      <c r="Y148" s="464"/>
      <c r="Z148" s="464"/>
    </row>
    <row r="149" spans="1:26" ht="15.75" customHeight="1" x14ac:dyDescent="0.25">
      <c r="A149" s="464"/>
      <c r="B149" s="464"/>
      <c r="C149" s="464"/>
      <c r="D149" s="464"/>
      <c r="E149" s="464"/>
      <c r="F149" s="464"/>
      <c r="G149" s="464"/>
      <c r="H149" s="464"/>
      <c r="I149" s="464"/>
      <c r="J149" s="464"/>
      <c r="K149" s="464"/>
      <c r="L149" s="464"/>
      <c r="M149" s="464"/>
      <c r="N149" s="464"/>
      <c r="O149" s="464"/>
      <c r="P149" s="464"/>
      <c r="Q149" s="464"/>
      <c r="R149" s="464"/>
      <c r="S149" s="464"/>
      <c r="T149" s="464"/>
      <c r="U149" s="464"/>
      <c r="V149" s="464"/>
      <c r="W149" s="464"/>
      <c r="X149" s="464"/>
      <c r="Y149" s="464"/>
      <c r="Z149" s="464"/>
    </row>
    <row r="150" spans="1:26" ht="15.75" customHeight="1" x14ac:dyDescent="0.25">
      <c r="A150" s="464"/>
      <c r="B150" s="464"/>
      <c r="C150" s="464"/>
      <c r="D150" s="464"/>
      <c r="E150" s="464"/>
      <c r="F150" s="464"/>
      <c r="G150" s="464"/>
      <c r="H150" s="464"/>
      <c r="I150" s="464"/>
      <c r="J150" s="464"/>
      <c r="K150" s="464"/>
      <c r="L150" s="464"/>
      <c r="M150" s="464"/>
      <c r="N150" s="464"/>
      <c r="O150" s="464"/>
      <c r="P150" s="464"/>
      <c r="Q150" s="464"/>
      <c r="R150" s="464"/>
      <c r="S150" s="464"/>
      <c r="T150" s="464"/>
      <c r="U150" s="464"/>
      <c r="V150" s="464"/>
      <c r="W150" s="464"/>
      <c r="X150" s="464"/>
      <c r="Y150" s="464"/>
      <c r="Z150" s="464"/>
    </row>
    <row r="151" spans="1:26" ht="15.75" customHeight="1" x14ac:dyDescent="0.25">
      <c r="A151" s="464"/>
      <c r="B151" s="464"/>
      <c r="C151" s="464"/>
      <c r="D151" s="464"/>
      <c r="E151" s="464"/>
      <c r="F151" s="464"/>
      <c r="G151" s="464"/>
      <c r="H151" s="464"/>
      <c r="I151" s="464"/>
      <c r="J151" s="464"/>
      <c r="K151" s="464"/>
      <c r="L151" s="464"/>
      <c r="M151" s="464"/>
      <c r="N151" s="464"/>
      <c r="O151" s="464"/>
      <c r="P151" s="464"/>
      <c r="Q151" s="464"/>
      <c r="R151" s="464"/>
      <c r="S151" s="464"/>
      <c r="T151" s="464"/>
      <c r="U151" s="464"/>
      <c r="V151" s="464"/>
      <c r="W151" s="464"/>
      <c r="X151" s="464"/>
      <c r="Y151" s="464"/>
      <c r="Z151" s="464"/>
    </row>
    <row r="152" spans="1:26" ht="15.75" customHeight="1" x14ac:dyDescent="0.25">
      <c r="A152" s="464"/>
      <c r="B152" s="464"/>
      <c r="C152" s="464"/>
      <c r="D152" s="464"/>
      <c r="E152" s="464"/>
      <c r="F152" s="464"/>
      <c r="G152" s="464"/>
      <c r="H152" s="464"/>
      <c r="I152" s="464"/>
      <c r="J152" s="464"/>
      <c r="K152" s="464"/>
      <c r="L152" s="464"/>
      <c r="M152" s="464"/>
      <c r="N152" s="464"/>
      <c r="O152" s="464"/>
      <c r="P152" s="464"/>
      <c r="Q152" s="464"/>
      <c r="R152" s="464"/>
      <c r="S152" s="464"/>
      <c r="T152" s="464"/>
      <c r="U152" s="464"/>
      <c r="V152" s="464"/>
      <c r="W152" s="464"/>
      <c r="X152" s="464"/>
      <c r="Y152" s="464"/>
      <c r="Z152" s="464"/>
    </row>
    <row r="153" spans="1:26" ht="15.75" customHeight="1" x14ac:dyDescent="0.25">
      <c r="A153" s="464"/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</row>
    <row r="154" spans="1:26" ht="15.75" customHeight="1" x14ac:dyDescent="0.25">
      <c r="A154" s="464"/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464"/>
      <c r="M154" s="464"/>
      <c r="N154" s="464"/>
      <c r="O154" s="464"/>
      <c r="P154" s="464"/>
      <c r="Q154" s="464"/>
      <c r="R154" s="464"/>
      <c r="S154" s="464"/>
      <c r="T154" s="464"/>
      <c r="U154" s="464"/>
      <c r="V154" s="464"/>
      <c r="W154" s="464"/>
      <c r="X154" s="464"/>
      <c r="Y154" s="464"/>
      <c r="Z154" s="464"/>
    </row>
    <row r="155" spans="1:26" ht="15.75" customHeight="1" x14ac:dyDescent="0.25">
      <c r="A155" s="464"/>
      <c r="B155" s="464"/>
      <c r="C155" s="464"/>
      <c r="D155" s="464"/>
      <c r="E155" s="464"/>
      <c r="F155" s="464"/>
      <c r="G155" s="464"/>
      <c r="H155" s="464"/>
      <c r="I155" s="464"/>
      <c r="J155" s="464"/>
      <c r="K155" s="464"/>
      <c r="L155" s="464"/>
      <c r="M155" s="464"/>
      <c r="N155" s="464"/>
      <c r="O155" s="464"/>
      <c r="P155" s="464"/>
      <c r="Q155" s="464"/>
      <c r="R155" s="464"/>
      <c r="S155" s="464"/>
      <c r="T155" s="464"/>
      <c r="U155" s="464"/>
      <c r="V155" s="464"/>
      <c r="W155" s="464"/>
      <c r="X155" s="464"/>
      <c r="Y155" s="464"/>
      <c r="Z155" s="464"/>
    </row>
    <row r="156" spans="1:26" ht="15.75" customHeight="1" x14ac:dyDescent="0.25">
      <c r="A156" s="464"/>
      <c r="B156" s="464"/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  <c r="Z156" s="464"/>
    </row>
    <row r="157" spans="1:26" ht="15.75" customHeight="1" x14ac:dyDescent="0.25">
      <c r="A157" s="464"/>
      <c r="B157" s="464"/>
      <c r="C157" s="464"/>
      <c r="D157" s="464"/>
      <c r="E157" s="464"/>
      <c r="F157" s="464"/>
      <c r="G157" s="464"/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64"/>
      <c r="V157" s="464"/>
      <c r="W157" s="464"/>
      <c r="X157" s="464"/>
      <c r="Y157" s="464"/>
      <c r="Z157" s="464"/>
    </row>
    <row r="158" spans="1:26" ht="15.75" customHeight="1" x14ac:dyDescent="0.25">
      <c r="A158" s="464"/>
      <c r="B158" s="464"/>
      <c r="C158" s="464"/>
      <c r="D158" s="464"/>
      <c r="E158" s="464"/>
      <c r="F158" s="464"/>
      <c r="G158" s="464"/>
      <c r="H158" s="464"/>
      <c r="I158" s="464"/>
      <c r="J158" s="464"/>
      <c r="K158" s="464"/>
      <c r="L158" s="464"/>
      <c r="M158" s="464"/>
      <c r="N158" s="464"/>
      <c r="O158" s="464"/>
      <c r="P158" s="464"/>
      <c r="Q158" s="464"/>
      <c r="R158" s="464"/>
      <c r="S158" s="464"/>
      <c r="T158" s="464"/>
      <c r="U158" s="464"/>
      <c r="V158" s="464"/>
      <c r="W158" s="464"/>
      <c r="X158" s="464"/>
      <c r="Y158" s="464"/>
      <c r="Z158" s="464"/>
    </row>
    <row r="159" spans="1:26" ht="15.75" customHeight="1" x14ac:dyDescent="0.25">
      <c r="A159" s="464"/>
      <c r="B159" s="464"/>
      <c r="C159" s="464"/>
      <c r="D159" s="464"/>
      <c r="E159" s="464"/>
      <c r="F159" s="464"/>
      <c r="G159" s="464"/>
      <c r="H159" s="464"/>
      <c r="I159" s="464"/>
      <c r="J159" s="464"/>
      <c r="K159" s="464"/>
      <c r="L159" s="464"/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</row>
    <row r="160" spans="1:26" ht="15.75" customHeight="1" x14ac:dyDescent="0.25">
      <c r="A160" s="464"/>
      <c r="B160" s="464"/>
      <c r="C160" s="464"/>
      <c r="D160" s="464"/>
      <c r="E160" s="464"/>
      <c r="F160" s="464"/>
      <c r="G160" s="464"/>
      <c r="H160" s="464"/>
      <c r="I160" s="464"/>
      <c r="J160" s="464"/>
      <c r="K160" s="464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</row>
    <row r="161" spans="1:26" ht="15.75" customHeight="1" x14ac:dyDescent="0.25">
      <c r="A161" s="464"/>
      <c r="B161" s="464"/>
      <c r="C161" s="464"/>
      <c r="D161" s="464"/>
      <c r="E161" s="464"/>
      <c r="F161" s="464"/>
      <c r="G161" s="464"/>
      <c r="H161" s="464"/>
      <c r="I161" s="464"/>
      <c r="J161" s="464"/>
      <c r="K161" s="464"/>
      <c r="L161" s="464"/>
      <c r="M161" s="464"/>
      <c r="N161" s="464"/>
      <c r="O161" s="464"/>
      <c r="P161" s="464"/>
      <c r="Q161" s="464"/>
      <c r="R161" s="464"/>
      <c r="S161" s="464"/>
      <c r="T161" s="464"/>
      <c r="U161" s="464"/>
      <c r="V161" s="464"/>
      <c r="W161" s="464"/>
      <c r="X161" s="464"/>
      <c r="Y161" s="464"/>
      <c r="Z161" s="464"/>
    </row>
    <row r="162" spans="1:26" ht="15.75" customHeight="1" x14ac:dyDescent="0.25">
      <c r="A162" s="464"/>
      <c r="B162" s="464"/>
      <c r="C162" s="464"/>
      <c r="D162" s="464"/>
      <c r="E162" s="464"/>
      <c r="F162" s="464"/>
      <c r="G162" s="464"/>
      <c r="H162" s="464"/>
      <c r="I162" s="464"/>
      <c r="J162" s="464"/>
      <c r="K162" s="464"/>
      <c r="L162" s="464"/>
      <c r="M162" s="464"/>
      <c r="N162" s="464"/>
      <c r="O162" s="464"/>
      <c r="P162" s="464"/>
      <c r="Q162" s="464"/>
      <c r="R162" s="464"/>
      <c r="S162" s="464"/>
      <c r="T162" s="464"/>
      <c r="U162" s="464"/>
      <c r="V162" s="464"/>
      <c r="W162" s="464"/>
      <c r="X162" s="464"/>
      <c r="Y162" s="464"/>
      <c r="Z162" s="464"/>
    </row>
    <row r="163" spans="1:26" ht="15.75" customHeight="1" x14ac:dyDescent="0.25">
      <c r="A163" s="464"/>
      <c r="B163" s="464"/>
      <c r="C163" s="464"/>
      <c r="D163" s="464"/>
      <c r="E163" s="464"/>
      <c r="F163" s="464"/>
      <c r="G163" s="464"/>
      <c r="H163" s="464"/>
      <c r="I163" s="464"/>
      <c r="J163" s="464"/>
      <c r="K163" s="464"/>
      <c r="L163" s="464"/>
      <c r="M163" s="464"/>
      <c r="N163" s="464"/>
      <c r="O163" s="464"/>
      <c r="P163" s="464"/>
      <c r="Q163" s="464"/>
      <c r="R163" s="464"/>
      <c r="S163" s="464"/>
      <c r="T163" s="464"/>
      <c r="U163" s="464"/>
      <c r="V163" s="464"/>
      <c r="W163" s="464"/>
      <c r="X163" s="464"/>
      <c r="Y163" s="464"/>
      <c r="Z163" s="464"/>
    </row>
    <row r="164" spans="1:26" ht="15.75" customHeight="1" x14ac:dyDescent="0.25">
      <c r="A164" s="464"/>
      <c r="B164" s="464"/>
      <c r="C164" s="464"/>
      <c r="D164" s="464"/>
      <c r="E164" s="464"/>
      <c r="F164" s="464"/>
      <c r="G164" s="464"/>
      <c r="H164" s="464"/>
      <c r="I164" s="464"/>
      <c r="J164" s="464"/>
      <c r="K164" s="464"/>
      <c r="L164" s="464"/>
      <c r="M164" s="464"/>
      <c r="N164" s="464"/>
      <c r="O164" s="464"/>
      <c r="P164" s="464"/>
      <c r="Q164" s="464"/>
      <c r="R164" s="464"/>
      <c r="S164" s="464"/>
      <c r="T164" s="464"/>
      <c r="U164" s="464"/>
      <c r="V164" s="464"/>
      <c r="W164" s="464"/>
      <c r="X164" s="464"/>
      <c r="Y164" s="464"/>
      <c r="Z164" s="464"/>
    </row>
    <row r="165" spans="1:26" ht="15.75" customHeight="1" x14ac:dyDescent="0.25">
      <c r="A165" s="464"/>
      <c r="B165" s="464"/>
      <c r="C165" s="464"/>
      <c r="D165" s="464"/>
      <c r="E165" s="464"/>
      <c r="F165" s="464"/>
      <c r="G165" s="464"/>
      <c r="H165" s="464"/>
      <c r="I165" s="464"/>
      <c r="J165" s="464"/>
      <c r="K165" s="464"/>
      <c r="L165" s="464"/>
      <c r="M165" s="464"/>
      <c r="N165" s="464"/>
      <c r="O165" s="464"/>
      <c r="P165" s="464"/>
      <c r="Q165" s="464"/>
      <c r="R165" s="464"/>
      <c r="S165" s="464"/>
      <c r="T165" s="464"/>
      <c r="U165" s="464"/>
      <c r="V165" s="464"/>
      <c r="W165" s="464"/>
      <c r="X165" s="464"/>
      <c r="Y165" s="464"/>
      <c r="Z165" s="464"/>
    </row>
    <row r="166" spans="1:26" ht="15.75" customHeight="1" x14ac:dyDescent="0.25">
      <c r="A166" s="464"/>
      <c r="B166" s="464"/>
      <c r="C166" s="464"/>
      <c r="D166" s="464"/>
      <c r="E166" s="464"/>
      <c r="F166" s="464"/>
      <c r="G166" s="464"/>
      <c r="H166" s="464"/>
      <c r="I166" s="464"/>
      <c r="J166" s="464"/>
      <c r="K166" s="464"/>
      <c r="L166" s="464"/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</row>
    <row r="167" spans="1:26" ht="15.75" customHeight="1" x14ac:dyDescent="0.25">
      <c r="A167" s="464"/>
      <c r="B167" s="464"/>
      <c r="C167" s="464"/>
      <c r="D167" s="464"/>
      <c r="E167" s="464"/>
      <c r="F167" s="464"/>
      <c r="G167" s="464"/>
      <c r="H167" s="464"/>
      <c r="I167" s="464"/>
      <c r="J167" s="464"/>
      <c r="K167" s="464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</row>
    <row r="168" spans="1:26" ht="15.75" customHeight="1" x14ac:dyDescent="0.25">
      <c r="A168" s="464"/>
      <c r="B168" s="464"/>
      <c r="C168" s="464"/>
      <c r="D168" s="464"/>
      <c r="E168" s="464"/>
      <c r="F168" s="464"/>
      <c r="G168" s="464"/>
      <c r="H168" s="464"/>
      <c r="I168" s="464"/>
      <c r="J168" s="464"/>
      <c r="K168" s="464"/>
      <c r="L168" s="464"/>
      <c r="M168" s="464"/>
      <c r="N168" s="464"/>
      <c r="O168" s="464"/>
      <c r="P168" s="464"/>
      <c r="Q168" s="464"/>
      <c r="R168" s="464"/>
      <c r="S168" s="464"/>
      <c r="T168" s="464"/>
      <c r="U168" s="464"/>
      <c r="V168" s="464"/>
      <c r="W168" s="464"/>
      <c r="X168" s="464"/>
      <c r="Y168" s="464"/>
      <c r="Z168" s="464"/>
    </row>
    <row r="169" spans="1:26" ht="15.75" customHeight="1" x14ac:dyDescent="0.25">
      <c r="A169" s="464"/>
      <c r="B169" s="464"/>
      <c r="C169" s="464"/>
      <c r="D169" s="464"/>
      <c r="E169" s="464"/>
      <c r="F169" s="464"/>
      <c r="G169" s="464"/>
      <c r="H169" s="464"/>
      <c r="I169" s="464"/>
      <c r="J169" s="464"/>
      <c r="K169" s="464"/>
      <c r="L169" s="464"/>
      <c r="M169" s="464"/>
      <c r="N169" s="464"/>
      <c r="O169" s="464"/>
      <c r="P169" s="464"/>
      <c r="Q169" s="464"/>
      <c r="R169" s="464"/>
      <c r="S169" s="464"/>
      <c r="T169" s="464"/>
      <c r="U169" s="464"/>
      <c r="V169" s="464"/>
      <c r="W169" s="464"/>
      <c r="X169" s="464"/>
      <c r="Y169" s="464"/>
      <c r="Z169" s="464"/>
    </row>
    <row r="170" spans="1:26" ht="15.75" customHeight="1" x14ac:dyDescent="0.25">
      <c r="A170" s="464"/>
      <c r="B170" s="464"/>
      <c r="C170" s="464"/>
      <c r="D170" s="464"/>
      <c r="E170" s="464"/>
      <c r="F170" s="464"/>
      <c r="G170" s="464"/>
      <c r="H170" s="464"/>
      <c r="I170" s="464"/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64"/>
      <c r="Y170" s="464"/>
      <c r="Z170" s="464"/>
    </row>
    <row r="171" spans="1:26" ht="15.75" customHeight="1" x14ac:dyDescent="0.25">
      <c r="A171" s="464"/>
      <c r="B171" s="464"/>
      <c r="C171" s="464"/>
      <c r="D171" s="464"/>
      <c r="E171" s="464"/>
      <c r="F171" s="464"/>
      <c r="G171" s="464"/>
      <c r="H171" s="464"/>
      <c r="I171" s="464"/>
      <c r="J171" s="464"/>
      <c r="K171" s="464"/>
      <c r="L171" s="464"/>
      <c r="M171" s="464"/>
      <c r="N171" s="464"/>
      <c r="O171" s="464"/>
      <c r="P171" s="464"/>
      <c r="Q171" s="464"/>
      <c r="R171" s="464"/>
      <c r="S171" s="464"/>
      <c r="T171" s="464"/>
      <c r="U171" s="464"/>
      <c r="V171" s="464"/>
      <c r="W171" s="464"/>
      <c r="X171" s="464"/>
      <c r="Y171" s="464"/>
      <c r="Z171" s="464"/>
    </row>
    <row r="172" spans="1:26" ht="15.75" customHeight="1" x14ac:dyDescent="0.25">
      <c r="A172" s="464"/>
      <c r="B172" s="464"/>
      <c r="C172" s="464"/>
      <c r="D172" s="464"/>
      <c r="E172" s="464"/>
      <c r="F172" s="464"/>
      <c r="G172" s="464"/>
      <c r="H172" s="464"/>
      <c r="I172" s="464"/>
      <c r="J172" s="464"/>
      <c r="K172" s="464"/>
      <c r="L172" s="464"/>
      <c r="M172" s="464"/>
      <c r="N172" s="464"/>
      <c r="O172" s="464"/>
      <c r="P172" s="464"/>
      <c r="Q172" s="464"/>
      <c r="R172" s="464"/>
      <c r="S172" s="464"/>
      <c r="T172" s="464"/>
      <c r="U172" s="464"/>
      <c r="V172" s="464"/>
      <c r="W172" s="464"/>
      <c r="X172" s="464"/>
      <c r="Y172" s="464"/>
      <c r="Z172" s="464"/>
    </row>
    <row r="173" spans="1:26" ht="15.75" customHeight="1" x14ac:dyDescent="0.25">
      <c r="A173" s="464"/>
      <c r="B173" s="464"/>
      <c r="C173" s="464"/>
      <c r="D173" s="464"/>
      <c r="E173" s="464"/>
      <c r="F173" s="464"/>
      <c r="G173" s="464"/>
      <c r="H173" s="464"/>
      <c r="I173" s="464"/>
      <c r="J173" s="464"/>
      <c r="K173" s="464"/>
      <c r="L173" s="464"/>
      <c r="M173" s="464"/>
      <c r="N173" s="464"/>
      <c r="O173" s="464"/>
      <c r="P173" s="464"/>
      <c r="Q173" s="464"/>
      <c r="R173" s="464"/>
      <c r="S173" s="464"/>
      <c r="T173" s="464"/>
      <c r="U173" s="464"/>
      <c r="V173" s="464"/>
      <c r="W173" s="464"/>
      <c r="X173" s="464"/>
      <c r="Y173" s="464"/>
      <c r="Z173" s="464"/>
    </row>
    <row r="174" spans="1:26" ht="15.75" customHeight="1" x14ac:dyDescent="0.25">
      <c r="A174" s="464"/>
      <c r="B174" s="464"/>
      <c r="C174" s="464"/>
      <c r="D174" s="464"/>
      <c r="E174" s="464"/>
      <c r="F174" s="464"/>
      <c r="G174" s="464"/>
      <c r="H174" s="464"/>
      <c r="I174" s="464"/>
      <c r="J174" s="464"/>
      <c r="K174" s="464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</row>
    <row r="175" spans="1:26" ht="15.75" customHeight="1" x14ac:dyDescent="0.25">
      <c r="A175" s="464"/>
      <c r="B175" s="464"/>
      <c r="C175" s="464"/>
      <c r="D175" s="464"/>
      <c r="E175" s="464"/>
      <c r="F175" s="464"/>
      <c r="G175" s="464"/>
      <c r="H175" s="464"/>
      <c r="I175" s="464"/>
      <c r="J175" s="464"/>
      <c r="K175" s="464"/>
      <c r="L175" s="464"/>
      <c r="M175" s="464"/>
      <c r="N175" s="464"/>
      <c r="O175" s="464"/>
      <c r="P175" s="464"/>
      <c r="Q175" s="464"/>
      <c r="R175" s="464"/>
      <c r="S175" s="464"/>
      <c r="T175" s="464"/>
      <c r="U175" s="464"/>
      <c r="V175" s="464"/>
      <c r="W175" s="464"/>
      <c r="X175" s="464"/>
      <c r="Y175" s="464"/>
      <c r="Z175" s="464"/>
    </row>
    <row r="176" spans="1:26" ht="15.75" customHeight="1" x14ac:dyDescent="0.25">
      <c r="A176" s="464"/>
      <c r="B176" s="464"/>
      <c r="C176" s="464"/>
      <c r="D176" s="464"/>
      <c r="E176" s="464"/>
      <c r="F176" s="464"/>
      <c r="G176" s="464"/>
      <c r="H176" s="464"/>
      <c r="I176" s="464"/>
      <c r="J176" s="464"/>
      <c r="K176" s="464"/>
      <c r="L176" s="464"/>
      <c r="M176" s="464"/>
      <c r="N176" s="464"/>
      <c r="O176" s="464"/>
      <c r="P176" s="464"/>
      <c r="Q176" s="464"/>
      <c r="R176" s="464"/>
      <c r="S176" s="464"/>
      <c r="T176" s="464"/>
      <c r="U176" s="464"/>
      <c r="V176" s="464"/>
      <c r="W176" s="464"/>
      <c r="X176" s="464"/>
      <c r="Y176" s="464"/>
      <c r="Z176" s="464"/>
    </row>
    <row r="177" spans="1:26" ht="15.75" customHeight="1" x14ac:dyDescent="0.25">
      <c r="A177" s="464"/>
      <c r="B177" s="464"/>
      <c r="C177" s="464"/>
      <c r="D177" s="464"/>
      <c r="E177" s="464"/>
      <c r="F177" s="464"/>
      <c r="G177" s="464"/>
      <c r="H177" s="464"/>
      <c r="I177" s="464"/>
      <c r="J177" s="464"/>
      <c r="K177" s="464"/>
      <c r="L177" s="464"/>
      <c r="M177" s="464"/>
      <c r="N177" s="464"/>
      <c r="O177" s="464"/>
      <c r="P177" s="464"/>
      <c r="Q177" s="464"/>
      <c r="R177" s="464"/>
      <c r="S177" s="464"/>
      <c r="T177" s="464"/>
      <c r="U177" s="464"/>
      <c r="V177" s="464"/>
      <c r="W177" s="464"/>
      <c r="X177" s="464"/>
      <c r="Y177" s="464"/>
      <c r="Z177" s="464"/>
    </row>
    <row r="178" spans="1:26" ht="15.75" customHeight="1" x14ac:dyDescent="0.25">
      <c r="A178" s="464"/>
      <c r="B178" s="464"/>
      <c r="C178" s="464"/>
      <c r="D178" s="464"/>
      <c r="E178" s="464"/>
      <c r="F178" s="464"/>
      <c r="G178" s="464"/>
      <c r="H178" s="464"/>
      <c r="I178" s="464"/>
      <c r="J178" s="464"/>
      <c r="K178" s="464"/>
      <c r="L178" s="464"/>
      <c r="M178" s="464"/>
      <c r="N178" s="464"/>
      <c r="O178" s="464"/>
      <c r="P178" s="464"/>
      <c r="Q178" s="464"/>
      <c r="R178" s="464"/>
      <c r="S178" s="464"/>
      <c r="T178" s="464"/>
      <c r="U178" s="464"/>
      <c r="V178" s="464"/>
      <c r="W178" s="464"/>
      <c r="X178" s="464"/>
      <c r="Y178" s="464"/>
      <c r="Z178" s="464"/>
    </row>
    <row r="179" spans="1:26" ht="15.75" customHeight="1" x14ac:dyDescent="0.25">
      <c r="A179" s="464"/>
      <c r="B179" s="464"/>
      <c r="C179" s="464"/>
      <c r="D179" s="464"/>
      <c r="E179" s="464"/>
      <c r="F179" s="464"/>
      <c r="G179" s="464"/>
      <c r="H179" s="464"/>
      <c r="I179" s="464"/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64"/>
      <c r="Y179" s="464"/>
      <c r="Z179" s="464"/>
    </row>
    <row r="180" spans="1:26" ht="15.75" customHeight="1" x14ac:dyDescent="0.25">
      <c r="A180" s="464"/>
      <c r="B180" s="464"/>
      <c r="C180" s="464"/>
      <c r="D180" s="464"/>
      <c r="E180" s="464"/>
      <c r="F180" s="464"/>
      <c r="G180" s="464"/>
      <c r="H180" s="464"/>
      <c r="I180" s="464"/>
      <c r="J180" s="464"/>
      <c r="K180" s="464"/>
      <c r="L180" s="464"/>
      <c r="M180" s="464"/>
      <c r="N180" s="464"/>
      <c r="O180" s="464"/>
      <c r="P180" s="464"/>
      <c r="Q180" s="464"/>
      <c r="R180" s="464"/>
      <c r="S180" s="464"/>
      <c r="T180" s="464"/>
      <c r="U180" s="464"/>
      <c r="V180" s="464"/>
      <c r="W180" s="464"/>
      <c r="X180" s="464"/>
      <c r="Y180" s="464"/>
      <c r="Z180" s="464"/>
    </row>
    <row r="181" spans="1:26" ht="15.75" customHeight="1" x14ac:dyDescent="0.25">
      <c r="A181" s="464"/>
      <c r="B181" s="464"/>
      <c r="C181" s="464"/>
      <c r="D181" s="464"/>
      <c r="E181" s="464"/>
      <c r="F181" s="464"/>
      <c r="G181" s="464"/>
      <c r="H181" s="464"/>
      <c r="I181" s="464"/>
      <c r="J181" s="464"/>
      <c r="K181" s="464"/>
      <c r="L181" s="464"/>
      <c r="M181" s="464"/>
      <c r="N181" s="464"/>
      <c r="O181" s="464"/>
      <c r="P181" s="464"/>
      <c r="Q181" s="464"/>
      <c r="R181" s="464"/>
      <c r="S181" s="464"/>
      <c r="T181" s="464"/>
      <c r="U181" s="464"/>
      <c r="V181" s="464"/>
      <c r="W181" s="464"/>
      <c r="X181" s="464"/>
      <c r="Y181" s="464"/>
      <c r="Z181" s="464"/>
    </row>
    <row r="182" spans="1:26" ht="15.75" customHeight="1" x14ac:dyDescent="0.25">
      <c r="A182" s="464"/>
      <c r="B182" s="464"/>
      <c r="C182" s="464"/>
      <c r="D182" s="464"/>
      <c r="E182" s="464"/>
      <c r="F182" s="464"/>
      <c r="G182" s="464"/>
      <c r="H182" s="464"/>
      <c r="I182" s="464"/>
      <c r="J182" s="464"/>
      <c r="K182" s="464"/>
      <c r="L182" s="464"/>
      <c r="M182" s="464"/>
      <c r="N182" s="464"/>
      <c r="O182" s="464"/>
      <c r="P182" s="464"/>
      <c r="Q182" s="464"/>
      <c r="R182" s="464"/>
      <c r="S182" s="464"/>
      <c r="T182" s="464"/>
      <c r="U182" s="464"/>
      <c r="V182" s="464"/>
      <c r="W182" s="464"/>
      <c r="X182" s="464"/>
      <c r="Y182" s="464"/>
      <c r="Z182" s="464"/>
    </row>
    <row r="183" spans="1:26" ht="15.75" customHeight="1" x14ac:dyDescent="0.25">
      <c r="A183" s="464"/>
      <c r="B183" s="464"/>
      <c r="C183" s="464"/>
      <c r="D183" s="464"/>
      <c r="E183" s="464"/>
      <c r="F183" s="464"/>
      <c r="G183" s="464"/>
      <c r="H183" s="464"/>
      <c r="I183" s="464"/>
      <c r="J183" s="464"/>
      <c r="K183" s="464"/>
      <c r="L183" s="464"/>
      <c r="M183" s="464"/>
      <c r="N183" s="464"/>
      <c r="O183" s="464"/>
      <c r="P183" s="464"/>
      <c r="Q183" s="464"/>
      <c r="R183" s="464"/>
      <c r="S183" s="464"/>
      <c r="T183" s="464"/>
      <c r="U183" s="464"/>
      <c r="V183" s="464"/>
      <c r="W183" s="464"/>
      <c r="X183" s="464"/>
      <c r="Y183" s="464"/>
      <c r="Z183" s="464"/>
    </row>
    <row r="184" spans="1:26" ht="15.75" customHeight="1" x14ac:dyDescent="0.25">
      <c r="A184" s="464"/>
      <c r="B184" s="464"/>
      <c r="C184" s="464"/>
      <c r="D184" s="464"/>
      <c r="E184" s="464"/>
      <c r="F184" s="464"/>
      <c r="G184" s="464"/>
      <c r="H184" s="464"/>
      <c r="I184" s="464"/>
      <c r="J184" s="464"/>
      <c r="K184" s="464"/>
      <c r="L184" s="464"/>
      <c r="M184" s="464"/>
      <c r="N184" s="464"/>
      <c r="O184" s="464"/>
      <c r="P184" s="464"/>
      <c r="Q184" s="464"/>
      <c r="R184" s="464"/>
      <c r="S184" s="464"/>
      <c r="T184" s="464"/>
      <c r="U184" s="464"/>
      <c r="V184" s="464"/>
      <c r="W184" s="464"/>
      <c r="X184" s="464"/>
      <c r="Y184" s="464"/>
      <c r="Z184" s="464"/>
    </row>
    <row r="185" spans="1:26" ht="15.75" customHeight="1" x14ac:dyDescent="0.25">
      <c r="A185" s="464"/>
      <c r="B185" s="464"/>
      <c r="C185" s="464"/>
      <c r="D185" s="464"/>
      <c r="E185" s="464"/>
      <c r="F185" s="464"/>
      <c r="G185" s="464"/>
      <c r="H185" s="464"/>
      <c r="I185" s="464"/>
      <c r="J185" s="464"/>
      <c r="K185" s="464"/>
      <c r="L185" s="464"/>
      <c r="M185" s="464"/>
      <c r="N185" s="464"/>
      <c r="O185" s="464"/>
      <c r="P185" s="464"/>
      <c r="Q185" s="464"/>
      <c r="R185" s="464"/>
      <c r="S185" s="464"/>
      <c r="T185" s="464"/>
      <c r="U185" s="464"/>
      <c r="V185" s="464"/>
      <c r="W185" s="464"/>
      <c r="X185" s="464"/>
      <c r="Y185" s="464"/>
      <c r="Z185" s="464"/>
    </row>
    <row r="186" spans="1:26" ht="15.75" customHeight="1" x14ac:dyDescent="0.25">
      <c r="A186" s="464"/>
      <c r="B186" s="464"/>
      <c r="C186" s="464"/>
      <c r="D186" s="464"/>
      <c r="E186" s="464"/>
      <c r="F186" s="464"/>
      <c r="G186" s="464"/>
      <c r="H186" s="464"/>
      <c r="I186" s="464"/>
      <c r="J186" s="464"/>
      <c r="K186" s="464"/>
      <c r="L186" s="464"/>
      <c r="M186" s="464"/>
      <c r="N186" s="464"/>
      <c r="O186" s="464"/>
      <c r="P186" s="464"/>
      <c r="Q186" s="464"/>
      <c r="R186" s="464"/>
      <c r="S186" s="464"/>
      <c r="T186" s="464"/>
      <c r="U186" s="464"/>
      <c r="V186" s="464"/>
      <c r="W186" s="464"/>
      <c r="X186" s="464"/>
      <c r="Y186" s="464"/>
      <c r="Z186" s="464"/>
    </row>
    <row r="187" spans="1:26" ht="15.75" customHeight="1" x14ac:dyDescent="0.25">
      <c r="A187" s="464"/>
      <c r="B187" s="464"/>
      <c r="C187" s="464"/>
      <c r="D187" s="464"/>
      <c r="E187" s="464"/>
      <c r="F187" s="464"/>
      <c r="G187" s="464"/>
      <c r="H187" s="464"/>
      <c r="I187" s="464"/>
      <c r="J187" s="464"/>
      <c r="K187" s="464"/>
      <c r="L187" s="464"/>
      <c r="M187" s="464"/>
      <c r="N187" s="464"/>
      <c r="O187" s="464"/>
      <c r="P187" s="464"/>
      <c r="Q187" s="464"/>
      <c r="R187" s="464"/>
      <c r="S187" s="464"/>
      <c r="T187" s="464"/>
      <c r="U187" s="464"/>
      <c r="V187" s="464"/>
      <c r="W187" s="464"/>
      <c r="X187" s="464"/>
      <c r="Y187" s="464"/>
      <c r="Z187" s="464"/>
    </row>
    <row r="188" spans="1:26" ht="15.75" customHeight="1" x14ac:dyDescent="0.25">
      <c r="A188" s="464"/>
      <c r="B188" s="464"/>
      <c r="C188" s="464"/>
      <c r="D188" s="464"/>
      <c r="E188" s="464"/>
      <c r="F188" s="464"/>
      <c r="G188" s="464"/>
      <c r="H188" s="464"/>
      <c r="I188" s="464"/>
      <c r="J188" s="464"/>
      <c r="K188" s="464"/>
      <c r="L188" s="464"/>
      <c r="M188" s="464"/>
      <c r="N188" s="464"/>
      <c r="O188" s="464"/>
      <c r="P188" s="464"/>
      <c r="Q188" s="464"/>
      <c r="R188" s="464"/>
      <c r="S188" s="464"/>
      <c r="T188" s="464"/>
      <c r="U188" s="464"/>
      <c r="V188" s="464"/>
      <c r="W188" s="464"/>
      <c r="X188" s="464"/>
      <c r="Y188" s="464"/>
      <c r="Z188" s="464"/>
    </row>
    <row r="189" spans="1:26" ht="15.75" customHeight="1" x14ac:dyDescent="0.25">
      <c r="A189" s="464"/>
      <c r="B189" s="464"/>
      <c r="C189" s="464"/>
      <c r="D189" s="464"/>
      <c r="E189" s="464"/>
      <c r="F189" s="464"/>
      <c r="G189" s="464"/>
      <c r="H189" s="464"/>
      <c r="I189" s="464"/>
      <c r="J189" s="464"/>
      <c r="K189" s="464"/>
      <c r="L189" s="464"/>
      <c r="M189" s="464"/>
      <c r="N189" s="464"/>
      <c r="O189" s="464"/>
      <c r="P189" s="464"/>
      <c r="Q189" s="464"/>
      <c r="R189" s="464"/>
      <c r="S189" s="464"/>
      <c r="T189" s="464"/>
      <c r="U189" s="464"/>
      <c r="V189" s="464"/>
      <c r="W189" s="464"/>
      <c r="X189" s="464"/>
      <c r="Y189" s="464"/>
      <c r="Z189" s="464"/>
    </row>
    <row r="190" spans="1:26" ht="15.75" customHeight="1" x14ac:dyDescent="0.25">
      <c r="A190" s="464"/>
      <c r="B190" s="464"/>
      <c r="C190" s="464"/>
      <c r="D190" s="464"/>
      <c r="E190" s="464"/>
      <c r="F190" s="464"/>
      <c r="G190" s="464"/>
      <c r="H190" s="464"/>
      <c r="I190" s="464"/>
      <c r="J190" s="464"/>
      <c r="K190" s="464"/>
      <c r="L190" s="464"/>
      <c r="M190" s="464"/>
      <c r="N190" s="464"/>
      <c r="O190" s="464"/>
      <c r="P190" s="464"/>
      <c r="Q190" s="464"/>
      <c r="R190" s="464"/>
      <c r="S190" s="464"/>
      <c r="T190" s="464"/>
      <c r="U190" s="464"/>
      <c r="V190" s="464"/>
      <c r="W190" s="464"/>
      <c r="X190" s="464"/>
      <c r="Y190" s="464"/>
      <c r="Z190" s="464"/>
    </row>
    <row r="191" spans="1:26" ht="15.75" customHeight="1" x14ac:dyDescent="0.25">
      <c r="A191" s="464"/>
      <c r="B191" s="464"/>
      <c r="C191" s="464"/>
      <c r="D191" s="464"/>
      <c r="E191" s="464"/>
      <c r="F191" s="464"/>
      <c r="G191" s="464"/>
      <c r="H191" s="464"/>
      <c r="I191" s="464"/>
      <c r="J191" s="464"/>
      <c r="K191" s="464"/>
      <c r="L191" s="464"/>
      <c r="M191" s="464"/>
      <c r="N191" s="464"/>
      <c r="O191" s="464"/>
      <c r="P191" s="464"/>
      <c r="Q191" s="464"/>
      <c r="R191" s="464"/>
      <c r="S191" s="464"/>
      <c r="T191" s="464"/>
      <c r="U191" s="464"/>
      <c r="V191" s="464"/>
      <c r="W191" s="464"/>
      <c r="X191" s="464"/>
      <c r="Y191" s="464"/>
      <c r="Z191" s="464"/>
    </row>
    <row r="192" spans="1:26" ht="15.75" customHeight="1" x14ac:dyDescent="0.25">
      <c r="A192" s="464"/>
      <c r="B192" s="464"/>
      <c r="C192" s="464"/>
      <c r="D192" s="464"/>
      <c r="E192" s="464"/>
      <c r="F192" s="464"/>
      <c r="G192" s="464"/>
      <c r="H192" s="464"/>
      <c r="I192" s="464"/>
      <c r="J192" s="464"/>
      <c r="K192" s="464"/>
      <c r="L192" s="464"/>
      <c r="M192" s="464"/>
      <c r="N192" s="464"/>
      <c r="O192" s="464"/>
      <c r="P192" s="464"/>
      <c r="Q192" s="464"/>
      <c r="R192" s="464"/>
      <c r="S192" s="464"/>
      <c r="T192" s="464"/>
      <c r="U192" s="464"/>
      <c r="V192" s="464"/>
      <c r="W192" s="464"/>
      <c r="X192" s="464"/>
      <c r="Y192" s="464"/>
      <c r="Z192" s="464"/>
    </row>
    <row r="193" spans="1:26" ht="15.75" customHeight="1" x14ac:dyDescent="0.25">
      <c r="A193" s="464"/>
      <c r="B193" s="464"/>
      <c r="C193" s="464"/>
      <c r="D193" s="464"/>
      <c r="E193" s="464"/>
      <c r="F193" s="464"/>
      <c r="G193" s="464"/>
      <c r="H193" s="464"/>
      <c r="I193" s="464"/>
      <c r="J193" s="464"/>
      <c r="K193" s="464"/>
      <c r="L193" s="464"/>
      <c r="M193" s="464"/>
      <c r="N193" s="464"/>
      <c r="O193" s="464"/>
      <c r="P193" s="464"/>
      <c r="Q193" s="464"/>
      <c r="R193" s="464"/>
      <c r="S193" s="464"/>
      <c r="T193" s="464"/>
      <c r="U193" s="464"/>
      <c r="V193" s="464"/>
      <c r="W193" s="464"/>
      <c r="X193" s="464"/>
      <c r="Y193" s="464"/>
      <c r="Z193" s="464"/>
    </row>
    <row r="194" spans="1:26" ht="15.75" customHeight="1" x14ac:dyDescent="0.25">
      <c r="A194" s="464"/>
      <c r="B194" s="464"/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  <c r="Z194" s="464"/>
    </row>
    <row r="195" spans="1:26" ht="15.75" customHeight="1" x14ac:dyDescent="0.25">
      <c r="A195" s="464"/>
      <c r="B195" s="464"/>
      <c r="C195" s="464"/>
      <c r="D195" s="464"/>
      <c r="E195" s="464"/>
      <c r="F195" s="464"/>
      <c r="G195" s="464"/>
      <c r="H195" s="464"/>
      <c r="I195" s="464"/>
      <c r="J195" s="464"/>
      <c r="K195" s="464"/>
      <c r="L195" s="464"/>
      <c r="M195" s="464"/>
      <c r="N195" s="464"/>
      <c r="O195" s="464"/>
      <c r="P195" s="464"/>
      <c r="Q195" s="464"/>
      <c r="R195" s="464"/>
      <c r="S195" s="464"/>
      <c r="T195" s="464"/>
      <c r="U195" s="464"/>
      <c r="V195" s="464"/>
      <c r="W195" s="464"/>
      <c r="X195" s="464"/>
      <c r="Y195" s="464"/>
      <c r="Z195" s="464"/>
    </row>
    <row r="196" spans="1:26" ht="15.75" customHeight="1" x14ac:dyDescent="0.25">
      <c r="A196" s="464"/>
      <c r="B196" s="464"/>
      <c r="C196" s="464"/>
      <c r="D196" s="464"/>
      <c r="E196" s="464"/>
      <c r="F196" s="464"/>
      <c r="G196" s="464"/>
      <c r="H196" s="464"/>
      <c r="I196" s="464"/>
      <c r="J196" s="464"/>
      <c r="K196" s="464"/>
      <c r="L196" s="464"/>
      <c r="M196" s="464"/>
      <c r="N196" s="464"/>
      <c r="O196" s="464"/>
      <c r="P196" s="464"/>
      <c r="Q196" s="464"/>
      <c r="R196" s="464"/>
      <c r="S196" s="464"/>
      <c r="T196" s="464"/>
      <c r="U196" s="464"/>
      <c r="V196" s="464"/>
      <c r="W196" s="464"/>
      <c r="X196" s="464"/>
      <c r="Y196" s="464"/>
      <c r="Z196" s="464"/>
    </row>
    <row r="197" spans="1:26" ht="15.75" customHeight="1" x14ac:dyDescent="0.25">
      <c r="A197" s="464"/>
      <c r="B197" s="464"/>
      <c r="C197" s="464"/>
      <c r="D197" s="464"/>
      <c r="E197" s="464"/>
      <c r="F197" s="464"/>
      <c r="G197" s="464"/>
      <c r="H197" s="464"/>
      <c r="I197" s="464"/>
      <c r="J197" s="464"/>
      <c r="K197" s="464"/>
      <c r="L197" s="464"/>
      <c r="M197" s="464"/>
      <c r="N197" s="464"/>
      <c r="O197" s="464"/>
      <c r="P197" s="464"/>
      <c r="Q197" s="464"/>
      <c r="R197" s="464"/>
      <c r="S197" s="464"/>
      <c r="T197" s="464"/>
      <c r="U197" s="464"/>
      <c r="V197" s="464"/>
      <c r="W197" s="464"/>
      <c r="X197" s="464"/>
      <c r="Y197" s="464"/>
      <c r="Z197" s="464"/>
    </row>
    <row r="198" spans="1:26" ht="15.75" customHeight="1" x14ac:dyDescent="0.25">
      <c r="A198" s="464"/>
      <c r="B198" s="464"/>
      <c r="C198" s="464"/>
      <c r="D198" s="464"/>
      <c r="E198" s="464"/>
      <c r="F198" s="464"/>
      <c r="G198" s="464"/>
      <c r="H198" s="464"/>
      <c r="I198" s="464"/>
      <c r="J198" s="464"/>
      <c r="K198" s="464"/>
      <c r="L198" s="464"/>
      <c r="M198" s="464"/>
      <c r="N198" s="464"/>
      <c r="O198" s="464"/>
      <c r="P198" s="464"/>
      <c r="Q198" s="464"/>
      <c r="R198" s="464"/>
      <c r="S198" s="464"/>
      <c r="T198" s="464"/>
      <c r="U198" s="464"/>
      <c r="V198" s="464"/>
      <c r="W198" s="464"/>
      <c r="X198" s="464"/>
      <c r="Y198" s="464"/>
      <c r="Z198" s="464"/>
    </row>
    <row r="199" spans="1:26" ht="15.75" customHeight="1" x14ac:dyDescent="0.25">
      <c r="A199" s="464"/>
      <c r="B199" s="464"/>
      <c r="C199" s="464"/>
      <c r="D199" s="464"/>
      <c r="E199" s="464"/>
      <c r="F199" s="464"/>
      <c r="G199" s="464"/>
      <c r="H199" s="464"/>
      <c r="I199" s="464"/>
      <c r="J199" s="464"/>
      <c r="K199" s="464"/>
      <c r="L199" s="464"/>
      <c r="M199" s="464"/>
      <c r="N199" s="464"/>
      <c r="O199" s="464"/>
      <c r="P199" s="464"/>
      <c r="Q199" s="464"/>
      <c r="R199" s="464"/>
      <c r="S199" s="464"/>
      <c r="T199" s="464"/>
      <c r="U199" s="464"/>
      <c r="V199" s="464"/>
      <c r="W199" s="464"/>
      <c r="X199" s="464"/>
      <c r="Y199" s="464"/>
      <c r="Z199" s="464"/>
    </row>
    <row r="200" spans="1:26" ht="15.75" customHeight="1" x14ac:dyDescent="0.25">
      <c r="A200" s="464"/>
      <c r="B200" s="464"/>
      <c r="C200" s="464"/>
      <c r="D200" s="464"/>
      <c r="E200" s="464"/>
      <c r="F200" s="464"/>
      <c r="G200" s="464"/>
      <c r="H200" s="464"/>
      <c r="I200" s="464"/>
      <c r="J200" s="464"/>
      <c r="K200" s="464"/>
      <c r="L200" s="464"/>
      <c r="M200" s="464"/>
      <c r="N200" s="464"/>
      <c r="O200" s="464"/>
      <c r="P200" s="464"/>
      <c r="Q200" s="464"/>
      <c r="R200" s="464"/>
      <c r="S200" s="464"/>
      <c r="T200" s="464"/>
      <c r="U200" s="464"/>
      <c r="V200" s="464"/>
      <c r="W200" s="464"/>
      <c r="X200" s="464"/>
      <c r="Y200" s="464"/>
      <c r="Z200" s="464"/>
    </row>
    <row r="201" spans="1:26" ht="15.75" customHeight="1" x14ac:dyDescent="0.25">
      <c r="A201" s="464"/>
      <c r="B201" s="464"/>
      <c r="C201" s="464"/>
      <c r="D201" s="464"/>
      <c r="E201" s="464"/>
      <c r="F201" s="464"/>
      <c r="G201" s="464"/>
      <c r="H201" s="464"/>
      <c r="I201" s="464"/>
      <c r="J201" s="464"/>
      <c r="K201" s="464"/>
      <c r="L201" s="464"/>
      <c r="M201" s="464"/>
      <c r="N201" s="464"/>
      <c r="O201" s="464"/>
      <c r="P201" s="464"/>
      <c r="Q201" s="464"/>
      <c r="R201" s="464"/>
      <c r="S201" s="464"/>
      <c r="T201" s="464"/>
      <c r="U201" s="464"/>
      <c r="V201" s="464"/>
      <c r="W201" s="464"/>
      <c r="X201" s="464"/>
      <c r="Y201" s="464"/>
      <c r="Z201" s="464"/>
    </row>
    <row r="202" spans="1:26" ht="15.75" customHeight="1" x14ac:dyDescent="0.25">
      <c r="A202" s="464"/>
      <c r="B202" s="464"/>
      <c r="C202" s="464"/>
      <c r="D202" s="464"/>
      <c r="E202" s="464"/>
      <c r="F202" s="464"/>
      <c r="G202" s="464"/>
      <c r="H202" s="464"/>
      <c r="I202" s="464"/>
      <c r="J202" s="464"/>
      <c r="K202" s="464"/>
      <c r="L202" s="464"/>
      <c r="M202" s="464"/>
      <c r="N202" s="464"/>
      <c r="O202" s="464"/>
      <c r="P202" s="464"/>
      <c r="Q202" s="464"/>
      <c r="R202" s="464"/>
      <c r="S202" s="464"/>
      <c r="T202" s="464"/>
      <c r="U202" s="464"/>
      <c r="V202" s="464"/>
      <c r="W202" s="464"/>
      <c r="X202" s="464"/>
      <c r="Y202" s="464"/>
      <c r="Z202" s="464"/>
    </row>
    <row r="203" spans="1:26" ht="15.75" customHeight="1" x14ac:dyDescent="0.25">
      <c r="A203" s="464"/>
      <c r="B203" s="464"/>
      <c r="C203" s="464"/>
      <c r="D203" s="464"/>
      <c r="E203" s="464"/>
      <c r="F203" s="464"/>
      <c r="G203" s="464"/>
      <c r="H203" s="464"/>
      <c r="I203" s="464"/>
      <c r="J203" s="464"/>
      <c r="K203" s="464"/>
      <c r="L203" s="464"/>
      <c r="M203" s="464"/>
      <c r="N203" s="464"/>
      <c r="O203" s="464"/>
      <c r="P203" s="464"/>
      <c r="Q203" s="464"/>
      <c r="R203" s="464"/>
      <c r="S203" s="464"/>
      <c r="T203" s="464"/>
      <c r="U203" s="464"/>
      <c r="V203" s="464"/>
      <c r="W203" s="464"/>
      <c r="X203" s="464"/>
      <c r="Y203" s="464"/>
      <c r="Z203" s="464"/>
    </row>
    <row r="204" spans="1:26" ht="15.75" customHeight="1" x14ac:dyDescent="0.25">
      <c r="A204" s="464"/>
      <c r="B204" s="464"/>
      <c r="C204" s="464"/>
      <c r="D204" s="464"/>
      <c r="E204" s="464"/>
      <c r="F204" s="464"/>
      <c r="G204" s="464"/>
      <c r="H204" s="464"/>
      <c r="I204" s="464"/>
      <c r="J204" s="464"/>
      <c r="K204" s="464"/>
      <c r="L204" s="464"/>
      <c r="M204" s="464"/>
      <c r="N204" s="464"/>
      <c r="O204" s="464"/>
      <c r="P204" s="464"/>
      <c r="Q204" s="464"/>
      <c r="R204" s="464"/>
      <c r="S204" s="464"/>
      <c r="T204" s="464"/>
      <c r="U204" s="464"/>
      <c r="V204" s="464"/>
      <c r="W204" s="464"/>
      <c r="X204" s="464"/>
      <c r="Y204" s="464"/>
      <c r="Z204" s="464"/>
    </row>
    <row r="205" spans="1:26" ht="15.75" customHeight="1" x14ac:dyDescent="0.25">
      <c r="A205" s="464"/>
      <c r="B205" s="464"/>
      <c r="C205" s="464"/>
      <c r="D205" s="464"/>
      <c r="E205" s="464"/>
      <c r="F205" s="464"/>
      <c r="G205" s="464"/>
      <c r="H205" s="464"/>
      <c r="I205" s="464"/>
      <c r="J205" s="464"/>
      <c r="K205" s="464"/>
      <c r="L205" s="464"/>
      <c r="M205" s="464"/>
      <c r="N205" s="464"/>
      <c r="O205" s="464"/>
      <c r="P205" s="464"/>
      <c r="Q205" s="464"/>
      <c r="R205" s="464"/>
      <c r="S205" s="464"/>
      <c r="T205" s="464"/>
      <c r="U205" s="464"/>
      <c r="V205" s="464"/>
      <c r="W205" s="464"/>
      <c r="X205" s="464"/>
      <c r="Y205" s="464"/>
      <c r="Z205" s="464"/>
    </row>
    <row r="206" spans="1:26" ht="15.75" customHeight="1" x14ac:dyDescent="0.25">
      <c r="A206" s="464"/>
      <c r="B206" s="464"/>
      <c r="C206" s="464"/>
      <c r="D206" s="464"/>
      <c r="E206" s="464"/>
      <c r="F206" s="464"/>
      <c r="G206" s="464"/>
      <c r="H206" s="464"/>
      <c r="I206" s="464"/>
      <c r="J206" s="464"/>
      <c r="K206" s="464"/>
      <c r="L206" s="464"/>
      <c r="M206" s="464"/>
      <c r="N206" s="464"/>
      <c r="O206" s="464"/>
      <c r="P206" s="464"/>
      <c r="Q206" s="464"/>
      <c r="R206" s="464"/>
      <c r="S206" s="464"/>
      <c r="T206" s="464"/>
      <c r="U206" s="464"/>
      <c r="V206" s="464"/>
      <c r="W206" s="464"/>
      <c r="X206" s="464"/>
      <c r="Y206" s="464"/>
      <c r="Z206" s="464"/>
    </row>
    <row r="207" spans="1:26" ht="15.75" customHeight="1" x14ac:dyDescent="0.25">
      <c r="A207" s="464"/>
      <c r="B207" s="464"/>
      <c r="C207" s="464"/>
      <c r="D207" s="464"/>
      <c r="E207" s="464"/>
      <c r="F207" s="464"/>
      <c r="G207" s="464"/>
      <c r="H207" s="464"/>
      <c r="I207" s="464"/>
      <c r="J207" s="464"/>
      <c r="K207" s="464"/>
      <c r="L207" s="464"/>
      <c r="M207" s="464"/>
      <c r="N207" s="464"/>
      <c r="O207" s="464"/>
      <c r="P207" s="464"/>
      <c r="Q207" s="464"/>
      <c r="R207" s="464"/>
      <c r="S207" s="464"/>
      <c r="T207" s="464"/>
      <c r="U207" s="464"/>
      <c r="V207" s="464"/>
      <c r="W207" s="464"/>
      <c r="X207" s="464"/>
      <c r="Y207" s="464"/>
      <c r="Z207" s="464"/>
    </row>
    <row r="208" spans="1:26" ht="15.75" customHeight="1" x14ac:dyDescent="0.25">
      <c r="A208" s="464"/>
      <c r="B208" s="464"/>
      <c r="C208" s="464"/>
      <c r="D208" s="464"/>
      <c r="E208" s="464"/>
      <c r="F208" s="464"/>
      <c r="G208" s="464"/>
      <c r="H208" s="464"/>
      <c r="I208" s="464"/>
      <c r="J208" s="464"/>
      <c r="K208" s="464"/>
      <c r="L208" s="464"/>
      <c r="M208" s="464"/>
      <c r="N208" s="464"/>
      <c r="O208" s="464"/>
      <c r="P208" s="464"/>
      <c r="Q208" s="464"/>
      <c r="R208" s="464"/>
      <c r="S208" s="464"/>
      <c r="T208" s="464"/>
      <c r="U208" s="464"/>
      <c r="V208" s="464"/>
      <c r="W208" s="464"/>
      <c r="X208" s="464"/>
      <c r="Y208" s="464"/>
      <c r="Z208" s="464"/>
    </row>
    <row r="209" spans="1:26" ht="15.75" customHeight="1" x14ac:dyDescent="0.25">
      <c r="A209" s="464"/>
      <c r="B209" s="464"/>
      <c r="C209" s="464"/>
      <c r="D209" s="464"/>
      <c r="E209" s="464"/>
      <c r="F209" s="464"/>
      <c r="G209" s="464"/>
      <c r="H209" s="464"/>
      <c r="I209" s="464"/>
      <c r="J209" s="464"/>
      <c r="K209" s="464"/>
      <c r="L209" s="464"/>
      <c r="M209" s="464"/>
      <c r="N209" s="464"/>
      <c r="O209" s="464"/>
      <c r="P209" s="464"/>
      <c r="Q209" s="464"/>
      <c r="R209" s="464"/>
      <c r="S209" s="464"/>
      <c r="T209" s="464"/>
      <c r="U209" s="464"/>
      <c r="V209" s="464"/>
      <c r="W209" s="464"/>
      <c r="X209" s="464"/>
      <c r="Y209" s="464"/>
      <c r="Z209" s="464"/>
    </row>
    <row r="210" spans="1:26" ht="15.75" customHeight="1" x14ac:dyDescent="0.25">
      <c r="A210" s="464"/>
      <c r="B210" s="464"/>
      <c r="C210" s="464"/>
      <c r="D210" s="464"/>
      <c r="E210" s="464"/>
      <c r="F210" s="464"/>
      <c r="G210" s="464"/>
      <c r="H210" s="464"/>
      <c r="I210" s="464"/>
      <c r="J210" s="464"/>
      <c r="K210" s="464"/>
      <c r="L210" s="464"/>
      <c r="M210" s="464"/>
      <c r="N210" s="464"/>
      <c r="O210" s="464"/>
      <c r="P210" s="464"/>
      <c r="Q210" s="464"/>
      <c r="R210" s="464"/>
      <c r="S210" s="464"/>
      <c r="T210" s="464"/>
      <c r="U210" s="464"/>
      <c r="V210" s="464"/>
      <c r="W210" s="464"/>
      <c r="X210" s="464"/>
      <c r="Y210" s="464"/>
      <c r="Z210" s="464"/>
    </row>
    <row r="211" spans="1:26" ht="15.75" customHeight="1" x14ac:dyDescent="0.25">
      <c r="A211" s="464"/>
      <c r="B211" s="464"/>
      <c r="C211" s="464"/>
      <c r="D211" s="464"/>
      <c r="E211" s="464"/>
      <c r="F211" s="464"/>
      <c r="G211" s="464"/>
      <c r="H211" s="464"/>
      <c r="I211" s="464"/>
      <c r="J211" s="464"/>
      <c r="K211" s="464"/>
      <c r="L211" s="464"/>
      <c r="M211" s="464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64"/>
      <c r="Y211" s="464"/>
      <c r="Z211" s="464"/>
    </row>
    <row r="212" spans="1:26" ht="15.75" customHeight="1" x14ac:dyDescent="0.25">
      <c r="A212" s="464"/>
      <c r="B212" s="464"/>
      <c r="C212" s="464"/>
      <c r="D212" s="464"/>
      <c r="E212" s="464"/>
      <c r="F212" s="464"/>
      <c r="G212" s="464"/>
      <c r="H212" s="464"/>
      <c r="I212" s="464"/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64"/>
      <c r="Y212" s="464"/>
      <c r="Z212" s="464"/>
    </row>
    <row r="213" spans="1:26" ht="15.75" customHeight="1" x14ac:dyDescent="0.25">
      <c r="A213" s="464"/>
      <c r="B213" s="464"/>
      <c r="C213" s="464"/>
      <c r="D213" s="464"/>
      <c r="E213" s="464"/>
      <c r="F213" s="464"/>
      <c r="G213" s="464"/>
      <c r="H213" s="464"/>
      <c r="I213" s="464"/>
      <c r="J213" s="464"/>
      <c r="K213" s="464"/>
      <c r="L213" s="464"/>
      <c r="M213" s="464"/>
      <c r="N213" s="464"/>
      <c r="O213" s="464"/>
      <c r="P213" s="464"/>
      <c r="Q213" s="464"/>
      <c r="R213" s="464"/>
      <c r="S213" s="464"/>
      <c r="T213" s="464"/>
      <c r="U213" s="464"/>
      <c r="V213" s="464"/>
      <c r="W213" s="464"/>
      <c r="X213" s="464"/>
      <c r="Y213" s="464"/>
      <c r="Z213" s="464"/>
    </row>
    <row r="214" spans="1:26" ht="15.75" customHeight="1" x14ac:dyDescent="0.25">
      <c r="I214" s="464"/>
      <c r="J214" s="464"/>
      <c r="K214" s="464"/>
      <c r="L214" s="464"/>
      <c r="M214" s="464"/>
      <c r="N214" s="464"/>
      <c r="O214" s="464"/>
      <c r="P214" s="464"/>
      <c r="Q214" s="464"/>
      <c r="R214" s="464"/>
      <c r="S214" s="464"/>
      <c r="T214" s="464"/>
      <c r="U214" s="464"/>
      <c r="V214" s="464"/>
      <c r="W214" s="464"/>
      <c r="X214" s="464"/>
      <c r="Y214" s="464"/>
      <c r="Z214" s="464"/>
    </row>
    <row r="215" spans="1:26" ht="15.75" customHeight="1" x14ac:dyDescent="0.25">
      <c r="I215" s="464"/>
      <c r="J215" s="464"/>
      <c r="K215" s="464"/>
      <c r="L215" s="464"/>
      <c r="M215" s="464"/>
      <c r="N215" s="464"/>
      <c r="O215" s="464"/>
      <c r="P215" s="464"/>
      <c r="Q215" s="464"/>
      <c r="R215" s="464"/>
      <c r="S215" s="464"/>
      <c r="T215" s="464"/>
      <c r="U215" s="464"/>
      <c r="V215" s="464"/>
      <c r="W215" s="464"/>
      <c r="X215" s="464"/>
      <c r="Y215" s="464"/>
      <c r="Z215" s="464"/>
    </row>
    <row r="216" spans="1:26" ht="15.75" customHeight="1" x14ac:dyDescent="0.25">
      <c r="I216" s="464"/>
      <c r="J216" s="464"/>
      <c r="K216" s="464"/>
      <c r="L216" s="464"/>
      <c r="M216" s="464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64"/>
      <c r="Y216" s="464"/>
      <c r="Z216" s="464"/>
    </row>
    <row r="217" spans="1:26" ht="15.75" customHeight="1" x14ac:dyDescent="0.25">
      <c r="I217" s="464"/>
      <c r="J217" s="464"/>
      <c r="K217" s="464"/>
      <c r="L217" s="464"/>
      <c r="M217" s="464"/>
      <c r="N217" s="464"/>
      <c r="O217" s="464"/>
      <c r="P217" s="464"/>
      <c r="Q217" s="464"/>
      <c r="R217" s="464"/>
      <c r="S217" s="464"/>
      <c r="T217" s="464"/>
      <c r="U217" s="464"/>
      <c r="V217" s="464"/>
      <c r="W217" s="464"/>
      <c r="X217" s="464"/>
      <c r="Y217" s="464"/>
      <c r="Z217" s="464"/>
    </row>
    <row r="218" spans="1:26" ht="15.75" customHeight="1" x14ac:dyDescent="0.25">
      <c r="I218" s="464"/>
      <c r="J218" s="464"/>
      <c r="K218" s="464"/>
      <c r="L218" s="464"/>
      <c r="M218" s="464"/>
      <c r="N218" s="464"/>
      <c r="O218" s="464"/>
      <c r="P218" s="464"/>
      <c r="Q218" s="464"/>
      <c r="R218" s="464"/>
      <c r="S218" s="464"/>
      <c r="T218" s="464"/>
      <c r="U218" s="464"/>
      <c r="V218" s="464"/>
      <c r="W218" s="464"/>
      <c r="X218" s="464"/>
      <c r="Y218" s="464"/>
      <c r="Z218" s="464"/>
    </row>
    <row r="219" spans="1:26" ht="15.75" customHeight="1" x14ac:dyDescent="0.25">
      <c r="I219" s="464"/>
      <c r="J219" s="464"/>
      <c r="K219" s="464"/>
      <c r="L219" s="464"/>
      <c r="M219" s="464"/>
      <c r="N219" s="464"/>
      <c r="O219" s="464"/>
      <c r="P219" s="464"/>
      <c r="Q219" s="464"/>
      <c r="R219" s="464"/>
      <c r="S219" s="464"/>
      <c r="T219" s="464"/>
      <c r="U219" s="464"/>
      <c r="V219" s="464"/>
      <c r="W219" s="464"/>
      <c r="X219" s="464"/>
      <c r="Y219" s="464"/>
      <c r="Z219" s="464"/>
    </row>
    <row r="220" spans="1:26" ht="15.75" customHeight="1" x14ac:dyDescent="0.25">
      <c r="I220" s="464"/>
      <c r="J220" s="464"/>
      <c r="K220" s="464"/>
      <c r="L220" s="464"/>
      <c r="M220" s="464"/>
      <c r="N220" s="464"/>
      <c r="O220" s="464"/>
      <c r="P220" s="464"/>
      <c r="Q220" s="464"/>
      <c r="R220" s="464"/>
      <c r="S220" s="464"/>
      <c r="T220" s="464"/>
      <c r="U220" s="464"/>
      <c r="V220" s="464"/>
      <c r="W220" s="464"/>
      <c r="X220" s="464"/>
      <c r="Y220" s="464"/>
      <c r="Z220" s="464"/>
    </row>
    <row r="221" spans="1:26" ht="15.75" customHeight="1" x14ac:dyDescent="0.25">
      <c r="I221" s="464"/>
      <c r="J221" s="464"/>
      <c r="K221" s="464"/>
      <c r="L221" s="464"/>
      <c r="M221" s="464"/>
      <c r="N221" s="464"/>
      <c r="O221" s="464"/>
      <c r="P221" s="464"/>
      <c r="Q221" s="464"/>
      <c r="R221" s="464"/>
      <c r="S221" s="464"/>
      <c r="T221" s="464"/>
      <c r="U221" s="464"/>
      <c r="V221" s="464"/>
      <c r="W221" s="464"/>
      <c r="X221" s="464"/>
      <c r="Y221" s="464"/>
      <c r="Z221" s="464"/>
    </row>
    <row r="222" spans="1:26" ht="15.75" customHeight="1" x14ac:dyDescent="0.25">
      <c r="I222" s="464"/>
      <c r="J222" s="464"/>
      <c r="K222" s="464"/>
      <c r="L222" s="464"/>
      <c r="M222" s="464"/>
      <c r="N222" s="464"/>
      <c r="O222" s="464"/>
      <c r="P222" s="464"/>
      <c r="Q222" s="464"/>
      <c r="R222" s="464"/>
      <c r="S222" s="464"/>
      <c r="T222" s="464"/>
      <c r="U222" s="464"/>
      <c r="V222" s="464"/>
      <c r="W222" s="464"/>
      <c r="X222" s="464"/>
      <c r="Y222" s="464"/>
      <c r="Z222" s="464"/>
    </row>
    <row r="223" spans="1:26" ht="15.75" customHeight="1" x14ac:dyDescent="0.25">
      <c r="I223" s="464"/>
      <c r="J223" s="464"/>
      <c r="K223" s="464"/>
      <c r="L223" s="464"/>
      <c r="M223" s="464"/>
      <c r="N223" s="464"/>
      <c r="O223" s="464"/>
      <c r="P223" s="464"/>
      <c r="Q223" s="464"/>
      <c r="R223" s="464"/>
      <c r="S223" s="464"/>
      <c r="T223" s="464"/>
      <c r="U223" s="464"/>
      <c r="V223" s="464"/>
      <c r="W223" s="464"/>
      <c r="X223" s="464"/>
      <c r="Y223" s="464"/>
      <c r="Z223" s="464"/>
    </row>
    <row r="224" spans="1:26" ht="15.75" customHeight="1" x14ac:dyDescent="0.25">
      <c r="I224" s="464"/>
      <c r="J224" s="464"/>
      <c r="K224" s="464"/>
      <c r="L224" s="464"/>
      <c r="M224" s="464"/>
      <c r="N224" s="464"/>
      <c r="O224" s="464"/>
      <c r="P224" s="464"/>
      <c r="Q224" s="464"/>
      <c r="R224" s="464"/>
      <c r="S224" s="464"/>
      <c r="T224" s="464"/>
      <c r="U224" s="464"/>
      <c r="V224" s="464"/>
      <c r="W224" s="464"/>
      <c r="X224" s="464"/>
      <c r="Y224" s="464"/>
      <c r="Z224" s="464"/>
    </row>
    <row r="225" spans="9:26" ht="15.75" customHeight="1" x14ac:dyDescent="0.25">
      <c r="I225" s="464"/>
      <c r="J225" s="464"/>
      <c r="K225" s="464"/>
      <c r="L225" s="464"/>
      <c r="M225" s="464"/>
      <c r="N225" s="464"/>
      <c r="O225" s="464"/>
      <c r="P225" s="464"/>
      <c r="Q225" s="464"/>
      <c r="R225" s="464"/>
      <c r="S225" s="464"/>
      <c r="T225" s="464"/>
      <c r="U225" s="464"/>
      <c r="V225" s="464"/>
      <c r="W225" s="464"/>
      <c r="X225" s="464"/>
      <c r="Y225" s="464"/>
      <c r="Z225" s="464"/>
    </row>
    <row r="226" spans="9:26" ht="15.75" customHeight="1" x14ac:dyDescent="0.25">
      <c r="I226" s="464"/>
      <c r="J226" s="464"/>
      <c r="K226" s="464"/>
      <c r="L226" s="464"/>
      <c r="M226" s="464"/>
      <c r="N226" s="464"/>
      <c r="O226" s="464"/>
      <c r="P226" s="464"/>
      <c r="Q226" s="464"/>
      <c r="R226" s="464"/>
      <c r="S226" s="464"/>
      <c r="T226" s="464"/>
      <c r="U226" s="464"/>
      <c r="V226" s="464"/>
      <c r="W226" s="464"/>
      <c r="X226" s="464"/>
      <c r="Y226" s="464"/>
      <c r="Z226" s="464"/>
    </row>
    <row r="227" spans="9:26" ht="15.75" customHeight="1" x14ac:dyDescent="0.25">
      <c r="I227" s="464"/>
      <c r="J227" s="464"/>
      <c r="K227" s="464"/>
      <c r="L227" s="464"/>
      <c r="M227" s="464"/>
      <c r="N227" s="464"/>
      <c r="O227" s="464"/>
      <c r="P227" s="464"/>
      <c r="Q227" s="464"/>
      <c r="R227" s="464"/>
      <c r="S227" s="464"/>
      <c r="T227" s="464"/>
      <c r="U227" s="464"/>
      <c r="V227" s="464"/>
      <c r="W227" s="464"/>
      <c r="X227" s="464"/>
      <c r="Y227" s="464"/>
      <c r="Z227" s="464"/>
    </row>
    <row r="228" spans="9:26" ht="15.75" customHeight="1" x14ac:dyDescent="0.25">
      <c r="I228" s="464"/>
      <c r="J228" s="464"/>
      <c r="K228" s="464"/>
      <c r="L228" s="464"/>
      <c r="M228" s="464"/>
      <c r="N228" s="464"/>
      <c r="O228" s="464"/>
      <c r="P228" s="464"/>
      <c r="Q228" s="464"/>
      <c r="R228" s="464"/>
      <c r="S228" s="464"/>
      <c r="T228" s="464"/>
      <c r="U228" s="464"/>
      <c r="V228" s="464"/>
      <c r="W228" s="464"/>
      <c r="X228" s="464"/>
      <c r="Y228" s="464"/>
      <c r="Z228" s="464"/>
    </row>
    <row r="229" spans="9:26" ht="15.75" customHeight="1" x14ac:dyDescent="0.25">
      <c r="I229" s="464"/>
      <c r="J229" s="464"/>
      <c r="K229" s="464"/>
      <c r="L229" s="464"/>
      <c r="M229" s="464"/>
      <c r="N229" s="464"/>
      <c r="O229" s="464"/>
      <c r="P229" s="464"/>
      <c r="Q229" s="464"/>
      <c r="R229" s="464"/>
      <c r="S229" s="464"/>
      <c r="T229" s="464"/>
      <c r="U229" s="464"/>
      <c r="V229" s="464"/>
      <c r="W229" s="464"/>
      <c r="X229" s="464"/>
      <c r="Y229" s="464"/>
      <c r="Z229" s="464"/>
    </row>
    <row r="230" spans="9:26" ht="15.75" customHeight="1" x14ac:dyDescent="0.25">
      <c r="I230" s="464"/>
      <c r="J230" s="464"/>
      <c r="K230" s="464"/>
      <c r="L230" s="464"/>
      <c r="M230" s="464"/>
      <c r="N230" s="464"/>
      <c r="O230" s="464"/>
      <c r="P230" s="464"/>
      <c r="Q230" s="464"/>
      <c r="R230" s="464"/>
      <c r="S230" s="464"/>
      <c r="T230" s="464"/>
      <c r="U230" s="464"/>
      <c r="V230" s="464"/>
      <c r="W230" s="464"/>
      <c r="X230" s="464"/>
      <c r="Y230" s="464"/>
      <c r="Z230" s="464"/>
    </row>
    <row r="231" spans="9:26" ht="15.75" customHeight="1" x14ac:dyDescent="0.25">
      <c r="I231" s="464"/>
      <c r="J231" s="464"/>
      <c r="K231" s="464"/>
      <c r="L231" s="464"/>
      <c r="M231" s="464"/>
      <c r="N231" s="464"/>
      <c r="O231" s="464"/>
      <c r="P231" s="464"/>
      <c r="Q231" s="464"/>
      <c r="R231" s="464"/>
      <c r="S231" s="464"/>
      <c r="T231" s="464"/>
      <c r="U231" s="464"/>
      <c r="V231" s="464"/>
      <c r="W231" s="464"/>
      <c r="X231" s="464"/>
      <c r="Y231" s="464"/>
      <c r="Z231" s="464"/>
    </row>
    <row r="232" spans="9:26" ht="15.75" customHeight="1" x14ac:dyDescent="0.25">
      <c r="I232" s="464"/>
      <c r="J232" s="464"/>
      <c r="K232" s="464"/>
      <c r="L232" s="464"/>
      <c r="M232" s="464"/>
      <c r="N232" s="464"/>
      <c r="O232" s="464"/>
      <c r="P232" s="464"/>
      <c r="Q232" s="464"/>
      <c r="R232" s="464"/>
      <c r="S232" s="464"/>
      <c r="T232" s="464"/>
      <c r="U232" s="464"/>
      <c r="V232" s="464"/>
      <c r="W232" s="464"/>
      <c r="X232" s="464"/>
      <c r="Y232" s="464"/>
      <c r="Z232" s="464"/>
    </row>
    <row r="233" spans="9:26" ht="15.75" customHeight="1" x14ac:dyDescent="0.25">
      <c r="I233" s="464"/>
      <c r="J233" s="464"/>
      <c r="K233" s="464"/>
      <c r="L233" s="464"/>
      <c r="M233" s="464"/>
      <c r="N233" s="464"/>
      <c r="O233" s="464"/>
      <c r="P233" s="464"/>
      <c r="Q233" s="464"/>
      <c r="R233" s="464"/>
      <c r="S233" s="464"/>
      <c r="T233" s="464"/>
      <c r="U233" s="464"/>
      <c r="V233" s="464"/>
      <c r="W233" s="464"/>
      <c r="X233" s="464"/>
      <c r="Y233" s="464"/>
      <c r="Z233" s="464"/>
    </row>
    <row r="234" spans="9:26" ht="15.75" customHeight="1" x14ac:dyDescent="0.25"/>
    <row r="235" spans="9:26" ht="15.75" customHeight="1" x14ac:dyDescent="0.25"/>
    <row r="236" spans="9:26" ht="15.75" customHeight="1" x14ac:dyDescent="0.25"/>
    <row r="237" spans="9:26" ht="15.75" customHeight="1" x14ac:dyDescent="0.25"/>
    <row r="238" spans="9:26" ht="15.75" customHeight="1" x14ac:dyDescent="0.25"/>
    <row r="239" spans="9:26" ht="15.75" customHeight="1" x14ac:dyDescent="0.25"/>
    <row r="240" spans="9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3">
    <mergeCell ref="A1:H1"/>
    <mergeCell ref="A3:H3"/>
    <mergeCell ref="A11:C11"/>
  </mergeCells>
  <printOptions horizontalCentered="1"/>
  <pageMargins left="0.70833333333333304" right="0.70833333333333304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selection activeCell="A26" sqref="A26"/>
    </sheetView>
  </sheetViews>
  <sheetFormatPr defaultColWidth="14.42578125" defaultRowHeight="15" x14ac:dyDescent="0.25"/>
  <cols>
    <col min="1" max="1" width="6.5703125" customWidth="1"/>
    <col min="2" max="2" width="15.5703125" customWidth="1"/>
    <col min="3" max="3" width="21.28515625" customWidth="1"/>
    <col min="4" max="13" width="7.7109375" customWidth="1"/>
    <col min="14" max="26" width="8.7109375" customWidth="1"/>
  </cols>
  <sheetData>
    <row r="1" spans="1:26" ht="15.75" x14ac:dyDescent="0.25">
      <c r="A1" s="806" t="s">
        <v>1328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598"/>
      <c r="O1" s="598"/>
      <c r="P1" s="599"/>
      <c r="Q1" s="599"/>
      <c r="R1" s="599"/>
      <c r="S1" s="599"/>
      <c r="T1" s="599"/>
      <c r="U1" s="599"/>
      <c r="V1" s="599"/>
      <c r="W1" s="599"/>
      <c r="X1" s="599"/>
      <c r="Y1" s="599"/>
      <c r="Z1" s="599"/>
    </row>
    <row r="2" spans="1:26" ht="15.75" x14ac:dyDescent="0.25">
      <c r="A2" s="591"/>
      <c r="B2" s="591"/>
      <c r="C2" s="591"/>
      <c r="D2" s="591"/>
      <c r="E2" s="591"/>
      <c r="F2" s="591"/>
      <c r="G2" s="591"/>
      <c r="H2" s="591"/>
      <c r="I2" s="591"/>
      <c r="J2" s="591"/>
      <c r="K2" s="591"/>
      <c r="L2" s="591"/>
      <c r="M2" s="591"/>
      <c r="N2" s="598"/>
      <c r="O2" s="598"/>
      <c r="P2" s="599"/>
      <c r="Q2" s="599"/>
      <c r="R2" s="599"/>
      <c r="S2" s="599"/>
      <c r="T2" s="599"/>
      <c r="U2" s="599"/>
      <c r="V2" s="599"/>
      <c r="W2" s="599"/>
      <c r="X2" s="599"/>
      <c r="Y2" s="599"/>
      <c r="Z2" s="599"/>
    </row>
    <row r="3" spans="1:26" ht="15.75" x14ac:dyDescent="0.25">
      <c r="A3" s="591"/>
      <c r="B3" s="591"/>
      <c r="C3" s="591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8"/>
      <c r="O3" s="598"/>
      <c r="P3" s="599"/>
      <c r="Q3" s="599"/>
      <c r="R3" s="599"/>
      <c r="S3" s="599"/>
      <c r="T3" s="599"/>
      <c r="U3" s="599"/>
      <c r="V3" s="599"/>
      <c r="W3" s="599"/>
      <c r="X3" s="599"/>
      <c r="Y3" s="599"/>
      <c r="Z3" s="599"/>
    </row>
    <row r="4" spans="1:26" ht="15.75" x14ac:dyDescent="0.25">
      <c r="A4" s="807" t="s">
        <v>1329</v>
      </c>
      <c r="B4" s="807"/>
      <c r="C4" s="807"/>
      <c r="D4" s="807"/>
      <c r="E4" s="807"/>
      <c r="F4" s="807"/>
      <c r="G4" s="807"/>
      <c r="H4" s="807"/>
      <c r="I4" s="807"/>
      <c r="J4" s="807"/>
      <c r="K4" s="807"/>
      <c r="L4" s="807"/>
      <c r="M4" s="807"/>
      <c r="N4" s="807"/>
      <c r="O4" s="807"/>
      <c r="P4" s="193"/>
      <c r="Q4" s="193"/>
      <c r="R4" s="193"/>
      <c r="S4" s="193"/>
      <c r="T4" s="193"/>
      <c r="U4" s="193"/>
      <c r="V4" s="193"/>
      <c r="W4" s="193"/>
      <c r="X4" s="193"/>
      <c r="Y4" s="193"/>
      <c r="Z4" s="193"/>
    </row>
    <row r="5" spans="1:26" ht="15.75" x14ac:dyDescent="0.25">
      <c r="A5" s="592"/>
      <c r="B5" s="592"/>
      <c r="C5" s="592"/>
      <c r="D5" s="592"/>
      <c r="E5" s="193"/>
      <c r="F5" s="122" t="str">
        <f>'1'!$E$5</f>
        <v>KABUPATEN/KOTA</v>
      </c>
      <c r="G5" s="101" t="str">
        <f>'1'!$F$5</f>
        <v>KARANGANYAR</v>
      </c>
      <c r="H5" s="592"/>
      <c r="I5" s="592"/>
      <c r="J5" s="592"/>
      <c r="K5" s="193"/>
      <c r="L5" s="193"/>
      <c r="M5" s="592"/>
      <c r="N5" s="381"/>
      <c r="O5" s="381"/>
      <c r="P5" s="193"/>
      <c r="Q5" s="193"/>
      <c r="R5" s="193"/>
      <c r="S5" s="193"/>
      <c r="T5" s="193"/>
      <c r="U5" s="193"/>
      <c r="V5" s="193"/>
      <c r="W5" s="193"/>
      <c r="X5" s="193"/>
      <c r="Y5" s="193"/>
      <c r="Z5" s="193"/>
    </row>
    <row r="6" spans="1:26" ht="15.75" x14ac:dyDescent="0.25">
      <c r="A6" s="592"/>
      <c r="B6" s="592"/>
      <c r="C6" s="592"/>
      <c r="D6" s="592"/>
      <c r="E6" s="193"/>
      <c r="F6" s="122" t="str">
        <f>'1'!$E$6</f>
        <v>TAHUN</v>
      </c>
      <c r="G6" s="101">
        <f>'1'!$F$6</f>
        <v>2024</v>
      </c>
      <c r="H6" s="592"/>
      <c r="I6" s="592"/>
      <c r="J6" s="592"/>
      <c r="K6" s="193"/>
      <c r="L6" s="193"/>
      <c r="M6" s="592"/>
      <c r="N6" s="381"/>
      <c r="O6" s="381"/>
      <c r="P6" s="193"/>
      <c r="Q6" s="193"/>
      <c r="R6" s="193"/>
      <c r="S6" s="193"/>
      <c r="T6" s="193"/>
      <c r="U6" s="193"/>
      <c r="V6" s="193"/>
      <c r="W6" s="193"/>
      <c r="X6" s="193"/>
      <c r="Y6" s="193"/>
      <c r="Z6" s="193"/>
    </row>
    <row r="7" spans="1:26" ht="15.75" x14ac:dyDescent="0.25">
      <c r="A7" s="592"/>
      <c r="B7" s="592"/>
      <c r="C7" s="592"/>
      <c r="D7" s="592"/>
      <c r="E7" s="193"/>
      <c r="F7" s="122"/>
      <c r="G7" s="101"/>
      <c r="H7" s="592"/>
      <c r="I7" s="592"/>
      <c r="J7" s="592"/>
      <c r="K7" s="193"/>
      <c r="L7" s="193"/>
      <c r="M7" s="592"/>
      <c r="N7" s="381"/>
      <c r="O7" s="381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</row>
    <row r="8" spans="1:26" ht="16.5" x14ac:dyDescent="0.25">
      <c r="A8" s="445"/>
      <c r="B8" s="445"/>
      <c r="C8" s="445"/>
      <c r="D8" s="445"/>
      <c r="E8" s="445"/>
      <c r="F8" s="445"/>
      <c r="G8" s="445"/>
      <c r="H8" s="445"/>
      <c r="I8" s="445"/>
      <c r="J8" s="445"/>
      <c r="K8" s="445"/>
      <c r="L8" s="445"/>
      <c r="M8" s="445"/>
      <c r="N8" s="445"/>
      <c r="O8" s="445"/>
      <c r="P8" s="445"/>
      <c r="Q8" s="445"/>
      <c r="R8" s="445"/>
      <c r="S8" s="445"/>
      <c r="T8" s="445"/>
      <c r="U8" s="445"/>
      <c r="V8" s="445"/>
      <c r="W8" s="445"/>
      <c r="X8" s="445"/>
      <c r="Y8" s="445"/>
      <c r="Z8" s="445"/>
    </row>
    <row r="9" spans="1:26" ht="27.75" customHeight="1" x14ac:dyDescent="0.25">
      <c r="A9" s="718" t="s">
        <v>4</v>
      </c>
      <c r="B9" s="717" t="s">
        <v>502</v>
      </c>
      <c r="C9" s="718" t="str">
        <f>'12'!C7</f>
        <v>DESA</v>
      </c>
      <c r="D9" s="809" t="s">
        <v>1330</v>
      </c>
      <c r="E9" s="809"/>
      <c r="F9" s="809" t="s">
        <v>1331</v>
      </c>
      <c r="G9" s="809"/>
      <c r="H9" s="809" t="s">
        <v>1332</v>
      </c>
      <c r="I9" s="809"/>
      <c r="J9" s="809" t="s">
        <v>1333</v>
      </c>
      <c r="K9" s="809"/>
      <c r="L9" s="809" t="s">
        <v>1334</v>
      </c>
      <c r="M9" s="809"/>
      <c r="N9" s="717" t="s">
        <v>605</v>
      </c>
      <c r="O9" s="717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</row>
    <row r="10" spans="1:26" ht="27.75" customHeight="1" x14ac:dyDescent="0.25">
      <c r="A10" s="718"/>
      <c r="B10" s="718"/>
      <c r="C10" s="718"/>
      <c r="D10" s="106" t="s">
        <v>8</v>
      </c>
      <c r="E10" s="106" t="s">
        <v>9</v>
      </c>
      <c r="F10" s="106" t="s">
        <v>8</v>
      </c>
      <c r="G10" s="106" t="s">
        <v>9</v>
      </c>
      <c r="H10" s="106" t="s">
        <v>8</v>
      </c>
      <c r="I10" s="106" t="s">
        <v>9</v>
      </c>
      <c r="J10" s="106" t="s">
        <v>8</v>
      </c>
      <c r="K10" s="106" t="s">
        <v>9</v>
      </c>
      <c r="L10" s="106" t="s">
        <v>8</v>
      </c>
      <c r="M10" s="106" t="s">
        <v>9</v>
      </c>
      <c r="N10" s="106" t="s">
        <v>8</v>
      </c>
      <c r="O10" s="106" t="s">
        <v>9</v>
      </c>
      <c r="P10" s="600"/>
      <c r="Q10" s="600"/>
      <c r="R10" s="600"/>
      <c r="S10" s="600"/>
      <c r="T10" s="600"/>
      <c r="U10" s="600"/>
      <c r="V10" s="600"/>
      <c r="W10" s="600"/>
      <c r="X10" s="600"/>
      <c r="Y10" s="600"/>
      <c r="Z10" s="600"/>
    </row>
    <row r="11" spans="1:26" x14ac:dyDescent="0.25">
      <c r="A11" s="601">
        <v>1</v>
      </c>
      <c r="B11" s="602">
        <v>2</v>
      </c>
      <c r="C11" s="601">
        <v>3</v>
      </c>
      <c r="D11" s="603">
        <v>4</v>
      </c>
      <c r="E11" s="604">
        <v>5</v>
      </c>
      <c r="F11" s="603">
        <v>6</v>
      </c>
      <c r="G11" s="604">
        <v>7</v>
      </c>
      <c r="H11" s="603">
        <v>8</v>
      </c>
      <c r="I11" s="604">
        <v>9</v>
      </c>
      <c r="J11" s="603">
        <v>10</v>
      </c>
      <c r="K11" s="604">
        <v>11</v>
      </c>
      <c r="L11" s="603">
        <v>12</v>
      </c>
      <c r="M11" s="604">
        <v>13</v>
      </c>
      <c r="N11" s="603">
        <v>14</v>
      </c>
      <c r="O11" s="604">
        <v>15</v>
      </c>
      <c r="P11" s="464"/>
      <c r="Q11" s="464"/>
      <c r="R11" s="464"/>
      <c r="S11" s="464"/>
      <c r="T11" s="464"/>
      <c r="U11" s="464"/>
      <c r="V11" s="464"/>
      <c r="W11" s="464"/>
      <c r="X11" s="464"/>
      <c r="Y11" s="464"/>
      <c r="Z11" s="464"/>
    </row>
    <row r="12" spans="1:26" ht="16.5" customHeight="1" x14ac:dyDescent="0.25">
      <c r="A12" s="128">
        <v>1</v>
      </c>
      <c r="B12" s="605" t="str">
        <f>'9'!B9</f>
        <v>JUMAPOLO</v>
      </c>
      <c r="C12" s="154" t="s">
        <v>788</v>
      </c>
      <c r="D12" s="151">
        <v>0</v>
      </c>
      <c r="E12" s="151">
        <v>0</v>
      </c>
      <c r="F12" s="151">
        <v>0</v>
      </c>
      <c r="G12" s="151">
        <v>0</v>
      </c>
      <c r="H12" s="151">
        <v>0</v>
      </c>
      <c r="I12" s="151">
        <v>0</v>
      </c>
      <c r="J12" s="151">
        <v>0</v>
      </c>
      <c r="K12" s="151">
        <v>0</v>
      </c>
      <c r="L12" s="151">
        <v>0</v>
      </c>
      <c r="M12" s="151">
        <v>0</v>
      </c>
      <c r="N12" s="128">
        <f t="shared" ref="N12:N23" si="0">SUM(D12,F12,H12,J12,L12)</f>
        <v>0</v>
      </c>
      <c r="O12" s="128">
        <f t="shared" ref="O12:O23" si="1">SUM(E12,G12,I12,K12,M12)</f>
        <v>0</v>
      </c>
      <c r="P12" s="464"/>
      <c r="Q12" s="464"/>
      <c r="R12" s="464"/>
      <c r="S12" s="464"/>
      <c r="T12" s="464"/>
      <c r="U12" s="464"/>
      <c r="V12" s="464"/>
      <c r="W12" s="464"/>
      <c r="X12" s="464"/>
      <c r="Y12" s="464"/>
      <c r="Z12" s="464"/>
    </row>
    <row r="13" spans="1:26" ht="16.5" customHeight="1" x14ac:dyDescent="0.25">
      <c r="A13" s="128">
        <v>2</v>
      </c>
      <c r="B13" s="606"/>
      <c r="C13" s="154" t="s">
        <v>789</v>
      </c>
      <c r="D13" s="151">
        <v>0</v>
      </c>
      <c r="E13" s="151">
        <v>0</v>
      </c>
      <c r="F13" s="151">
        <v>0</v>
      </c>
      <c r="G13" s="151">
        <v>0</v>
      </c>
      <c r="H13" s="151">
        <v>0</v>
      </c>
      <c r="I13" s="151">
        <v>0</v>
      </c>
      <c r="J13" s="151">
        <v>0</v>
      </c>
      <c r="K13" s="151">
        <v>0</v>
      </c>
      <c r="L13" s="151">
        <v>0</v>
      </c>
      <c r="M13" s="151">
        <v>0</v>
      </c>
      <c r="N13" s="128">
        <f t="shared" si="0"/>
        <v>0</v>
      </c>
      <c r="O13" s="128">
        <f t="shared" si="1"/>
        <v>0</v>
      </c>
      <c r="P13" s="464"/>
      <c r="Q13" s="464"/>
      <c r="R13" s="464"/>
      <c r="S13" s="464"/>
      <c r="T13" s="464"/>
      <c r="U13" s="464"/>
      <c r="V13" s="464"/>
      <c r="W13" s="464"/>
      <c r="X13" s="464"/>
      <c r="Y13" s="464"/>
      <c r="Z13" s="464"/>
    </row>
    <row r="14" spans="1:26" ht="16.5" customHeight="1" x14ac:dyDescent="0.25">
      <c r="A14" s="128">
        <v>3</v>
      </c>
      <c r="B14" s="606"/>
      <c r="C14" s="154" t="s">
        <v>790</v>
      </c>
      <c r="D14" s="151">
        <v>0</v>
      </c>
      <c r="E14" s="151">
        <v>0</v>
      </c>
      <c r="F14" s="151">
        <v>0</v>
      </c>
      <c r="G14" s="151">
        <v>0</v>
      </c>
      <c r="H14" s="151">
        <v>0</v>
      </c>
      <c r="I14" s="151">
        <v>0</v>
      </c>
      <c r="J14" s="151">
        <v>0</v>
      </c>
      <c r="K14" s="151">
        <v>0</v>
      </c>
      <c r="L14" s="151">
        <v>0</v>
      </c>
      <c r="M14" s="151">
        <v>0</v>
      </c>
      <c r="N14" s="128">
        <f t="shared" si="0"/>
        <v>0</v>
      </c>
      <c r="O14" s="128">
        <f t="shared" si="1"/>
        <v>0</v>
      </c>
      <c r="P14" s="464"/>
      <c r="Q14" s="464"/>
      <c r="R14" s="464"/>
      <c r="S14" s="464"/>
      <c r="T14" s="464"/>
      <c r="U14" s="464"/>
      <c r="V14" s="464"/>
      <c r="W14" s="464"/>
      <c r="X14" s="464"/>
      <c r="Y14" s="464"/>
      <c r="Z14" s="464"/>
    </row>
    <row r="15" spans="1:26" ht="16.5" customHeight="1" x14ac:dyDescent="0.25">
      <c r="A15" s="128">
        <v>4</v>
      </c>
      <c r="B15" s="606"/>
      <c r="C15" s="154" t="s">
        <v>791</v>
      </c>
      <c r="D15" s="151">
        <v>0</v>
      </c>
      <c r="E15" s="151">
        <v>0</v>
      </c>
      <c r="F15" s="151">
        <v>0</v>
      </c>
      <c r="G15" s="151">
        <v>0</v>
      </c>
      <c r="H15" s="151">
        <v>0</v>
      </c>
      <c r="I15" s="151">
        <v>0</v>
      </c>
      <c r="J15" s="151">
        <v>0</v>
      </c>
      <c r="K15" s="151">
        <v>0</v>
      </c>
      <c r="L15" s="151">
        <v>0</v>
      </c>
      <c r="M15" s="151">
        <v>0</v>
      </c>
      <c r="N15" s="128">
        <f t="shared" si="0"/>
        <v>0</v>
      </c>
      <c r="O15" s="128">
        <f t="shared" si="1"/>
        <v>0</v>
      </c>
      <c r="P15" s="464"/>
      <c r="Q15" s="464"/>
      <c r="R15" s="464"/>
      <c r="S15" s="464"/>
      <c r="T15" s="464"/>
      <c r="U15" s="464"/>
      <c r="V15" s="464"/>
      <c r="W15" s="464"/>
      <c r="X15" s="464"/>
      <c r="Y15" s="464"/>
      <c r="Z15" s="464"/>
    </row>
    <row r="16" spans="1:26" ht="16.5" customHeight="1" x14ac:dyDescent="0.25">
      <c r="A16" s="128">
        <v>5</v>
      </c>
      <c r="B16" s="606"/>
      <c r="C16" s="154" t="s">
        <v>792</v>
      </c>
      <c r="D16" s="151">
        <v>0</v>
      </c>
      <c r="E16" s="151">
        <v>0</v>
      </c>
      <c r="F16" s="151">
        <v>0</v>
      </c>
      <c r="G16" s="151">
        <v>0</v>
      </c>
      <c r="H16" s="151">
        <v>0</v>
      </c>
      <c r="I16" s="151">
        <v>0</v>
      </c>
      <c r="J16" s="151">
        <v>0</v>
      </c>
      <c r="K16" s="151">
        <v>0</v>
      </c>
      <c r="L16" s="151">
        <v>0</v>
      </c>
      <c r="M16" s="151">
        <v>0</v>
      </c>
      <c r="N16" s="128">
        <f t="shared" si="0"/>
        <v>0</v>
      </c>
      <c r="O16" s="128">
        <f t="shared" si="1"/>
        <v>0</v>
      </c>
      <c r="P16" s="464"/>
      <c r="Q16" s="464"/>
      <c r="R16" s="464"/>
      <c r="S16" s="464"/>
      <c r="T16" s="464"/>
      <c r="U16" s="464"/>
      <c r="V16" s="464"/>
      <c r="W16" s="464"/>
      <c r="X16" s="464"/>
      <c r="Y16" s="464"/>
      <c r="Z16" s="464"/>
    </row>
    <row r="17" spans="1:26" ht="16.5" customHeight="1" x14ac:dyDescent="0.25">
      <c r="A17" s="128">
        <v>6</v>
      </c>
      <c r="B17" s="606"/>
      <c r="C17" s="154" t="s">
        <v>793</v>
      </c>
      <c r="D17" s="151">
        <v>0</v>
      </c>
      <c r="E17" s="151">
        <v>0</v>
      </c>
      <c r="F17" s="151">
        <v>0</v>
      </c>
      <c r="G17" s="151">
        <v>0</v>
      </c>
      <c r="H17" s="151">
        <v>0</v>
      </c>
      <c r="I17" s="151">
        <v>0</v>
      </c>
      <c r="J17" s="151">
        <v>0</v>
      </c>
      <c r="K17" s="151">
        <v>0</v>
      </c>
      <c r="L17" s="151">
        <v>0</v>
      </c>
      <c r="M17" s="151">
        <v>0</v>
      </c>
      <c r="N17" s="128">
        <f t="shared" si="0"/>
        <v>0</v>
      </c>
      <c r="O17" s="128">
        <f t="shared" si="1"/>
        <v>0</v>
      </c>
      <c r="P17" s="464"/>
      <c r="Q17" s="464"/>
      <c r="R17" s="464"/>
      <c r="S17" s="464"/>
      <c r="T17" s="464"/>
      <c r="U17" s="464"/>
      <c r="V17" s="464"/>
      <c r="W17" s="464"/>
      <c r="X17" s="464"/>
      <c r="Y17" s="464"/>
      <c r="Z17" s="464"/>
    </row>
    <row r="18" spans="1:26" ht="16.5" customHeight="1" x14ac:dyDescent="0.25">
      <c r="A18" s="128">
        <v>7</v>
      </c>
      <c r="B18" s="606"/>
      <c r="C18" s="154" t="s">
        <v>794</v>
      </c>
      <c r="D18" s="151">
        <v>0</v>
      </c>
      <c r="E18" s="151">
        <v>0</v>
      </c>
      <c r="F18" s="151">
        <v>0</v>
      </c>
      <c r="G18" s="151">
        <v>0</v>
      </c>
      <c r="H18" s="151">
        <v>0</v>
      </c>
      <c r="I18" s="151">
        <v>0</v>
      </c>
      <c r="J18" s="151">
        <v>0</v>
      </c>
      <c r="K18" s="151">
        <v>0</v>
      </c>
      <c r="L18" s="151">
        <v>0</v>
      </c>
      <c r="M18" s="151">
        <v>0</v>
      </c>
      <c r="N18" s="128">
        <f t="shared" si="0"/>
        <v>0</v>
      </c>
      <c r="O18" s="128">
        <f t="shared" si="1"/>
        <v>0</v>
      </c>
      <c r="P18" s="464"/>
      <c r="Q18" s="464"/>
      <c r="R18" s="464"/>
      <c r="S18" s="464"/>
      <c r="T18" s="464"/>
      <c r="U18" s="464"/>
      <c r="V18" s="464"/>
      <c r="W18" s="464"/>
      <c r="X18" s="464"/>
      <c r="Y18" s="464"/>
      <c r="Z18" s="464"/>
    </row>
    <row r="19" spans="1:26" ht="16.5" customHeight="1" x14ac:dyDescent="0.25">
      <c r="A19" s="128">
        <v>8</v>
      </c>
      <c r="B19" s="606"/>
      <c r="C19" s="154" t="s">
        <v>795</v>
      </c>
      <c r="D19" s="151">
        <v>0</v>
      </c>
      <c r="E19" s="151">
        <v>0</v>
      </c>
      <c r="F19" s="151">
        <v>0</v>
      </c>
      <c r="G19" s="151">
        <v>0</v>
      </c>
      <c r="H19" s="151">
        <v>0</v>
      </c>
      <c r="I19" s="151">
        <v>0</v>
      </c>
      <c r="J19" s="151">
        <v>0</v>
      </c>
      <c r="K19" s="151">
        <v>0</v>
      </c>
      <c r="L19" s="151">
        <v>0</v>
      </c>
      <c r="M19" s="151">
        <v>0</v>
      </c>
      <c r="N19" s="128">
        <f t="shared" si="0"/>
        <v>0</v>
      </c>
      <c r="O19" s="128">
        <f t="shared" si="1"/>
        <v>0</v>
      </c>
      <c r="P19" s="464"/>
      <c r="Q19" s="464"/>
      <c r="R19" s="464"/>
      <c r="S19" s="464"/>
      <c r="T19" s="464"/>
      <c r="U19" s="464"/>
      <c r="V19" s="464"/>
      <c r="W19" s="464"/>
      <c r="X19" s="464"/>
      <c r="Y19" s="464"/>
      <c r="Z19" s="464"/>
    </row>
    <row r="20" spans="1:26" ht="16.5" customHeight="1" x14ac:dyDescent="0.25">
      <c r="A20" s="128">
        <v>9</v>
      </c>
      <c r="B20" s="606"/>
      <c r="C20" s="154" t="s">
        <v>796</v>
      </c>
      <c r="D20" s="151">
        <v>0</v>
      </c>
      <c r="E20" s="151">
        <v>0</v>
      </c>
      <c r="F20" s="151">
        <v>0</v>
      </c>
      <c r="G20" s="151">
        <v>0</v>
      </c>
      <c r="H20" s="151">
        <v>0</v>
      </c>
      <c r="I20" s="151">
        <v>0</v>
      </c>
      <c r="J20" s="151">
        <v>0</v>
      </c>
      <c r="K20" s="151">
        <v>0</v>
      </c>
      <c r="L20" s="151">
        <v>0</v>
      </c>
      <c r="M20" s="151">
        <v>0</v>
      </c>
      <c r="N20" s="128">
        <f t="shared" si="0"/>
        <v>0</v>
      </c>
      <c r="O20" s="128">
        <f t="shared" si="1"/>
        <v>0</v>
      </c>
      <c r="P20" s="464"/>
      <c r="Q20" s="464"/>
      <c r="R20" s="464"/>
      <c r="S20" s="464"/>
      <c r="T20" s="464"/>
      <c r="U20" s="464"/>
      <c r="V20" s="464"/>
      <c r="W20" s="464"/>
      <c r="X20" s="464"/>
      <c r="Y20" s="464"/>
      <c r="Z20" s="464"/>
    </row>
    <row r="21" spans="1:26" ht="16.5" customHeight="1" x14ac:dyDescent="0.25">
      <c r="A21" s="128">
        <v>10</v>
      </c>
      <c r="B21" s="606"/>
      <c r="C21" s="154" t="s">
        <v>504</v>
      </c>
      <c r="D21" s="151">
        <v>0</v>
      </c>
      <c r="E21" s="151">
        <v>0</v>
      </c>
      <c r="F21" s="151">
        <v>0</v>
      </c>
      <c r="G21" s="151">
        <v>0</v>
      </c>
      <c r="H21" s="151">
        <v>0</v>
      </c>
      <c r="I21" s="151">
        <v>0</v>
      </c>
      <c r="J21" s="151">
        <v>0</v>
      </c>
      <c r="K21" s="151">
        <v>0</v>
      </c>
      <c r="L21" s="151">
        <v>0</v>
      </c>
      <c r="M21" s="151">
        <v>0</v>
      </c>
      <c r="N21" s="128">
        <f t="shared" si="0"/>
        <v>0</v>
      </c>
      <c r="O21" s="128">
        <f t="shared" si="1"/>
        <v>0</v>
      </c>
      <c r="P21" s="464"/>
      <c r="Q21" s="464"/>
      <c r="R21" s="464"/>
      <c r="S21" s="464"/>
      <c r="T21" s="464"/>
      <c r="U21" s="464"/>
      <c r="V21" s="464"/>
      <c r="W21" s="464"/>
      <c r="X21" s="464"/>
      <c r="Y21" s="464"/>
      <c r="Z21" s="464"/>
    </row>
    <row r="22" spans="1:26" ht="16.5" customHeight="1" x14ac:dyDescent="0.25">
      <c r="A22" s="128">
        <v>11</v>
      </c>
      <c r="B22" s="606"/>
      <c r="C22" s="154" t="s">
        <v>798</v>
      </c>
      <c r="D22" s="151">
        <v>0</v>
      </c>
      <c r="E22" s="151">
        <v>0</v>
      </c>
      <c r="F22" s="151">
        <v>0</v>
      </c>
      <c r="G22" s="151">
        <v>0</v>
      </c>
      <c r="H22" s="151">
        <v>0</v>
      </c>
      <c r="I22" s="151">
        <v>0</v>
      </c>
      <c r="J22" s="151">
        <v>0</v>
      </c>
      <c r="K22" s="151">
        <v>0</v>
      </c>
      <c r="L22" s="151">
        <v>0</v>
      </c>
      <c r="M22" s="151">
        <v>0</v>
      </c>
      <c r="N22" s="128">
        <f t="shared" si="0"/>
        <v>0</v>
      </c>
      <c r="O22" s="128">
        <f t="shared" si="1"/>
        <v>0</v>
      </c>
      <c r="P22" s="464"/>
      <c r="Q22" s="464"/>
      <c r="R22" s="464"/>
      <c r="S22" s="464"/>
      <c r="T22" s="464"/>
      <c r="U22" s="464"/>
      <c r="V22" s="464"/>
      <c r="W22" s="464"/>
      <c r="X22" s="464"/>
      <c r="Y22" s="464"/>
      <c r="Z22" s="464"/>
    </row>
    <row r="23" spans="1:26" ht="16.5" customHeight="1" x14ac:dyDescent="0.25">
      <c r="A23" s="128">
        <v>12</v>
      </c>
      <c r="B23" s="607"/>
      <c r="C23" s="154" t="s">
        <v>797</v>
      </c>
      <c r="D23" s="151">
        <v>0</v>
      </c>
      <c r="E23" s="151">
        <v>0</v>
      </c>
      <c r="F23" s="151">
        <v>0</v>
      </c>
      <c r="G23" s="151">
        <v>0</v>
      </c>
      <c r="H23" s="151">
        <v>0</v>
      </c>
      <c r="I23" s="151">
        <v>0</v>
      </c>
      <c r="J23" s="151">
        <v>0</v>
      </c>
      <c r="K23" s="151">
        <v>0</v>
      </c>
      <c r="L23" s="151">
        <v>0</v>
      </c>
      <c r="M23" s="151">
        <v>0</v>
      </c>
      <c r="N23" s="128">
        <f t="shared" si="0"/>
        <v>0</v>
      </c>
      <c r="O23" s="128">
        <f t="shared" si="1"/>
        <v>0</v>
      </c>
      <c r="P23" s="464"/>
      <c r="Q23" s="464"/>
      <c r="R23" s="464"/>
      <c r="S23" s="464"/>
      <c r="T23" s="464"/>
      <c r="U23" s="464"/>
      <c r="V23" s="464"/>
      <c r="W23" s="464"/>
      <c r="X23" s="464"/>
      <c r="Y23" s="464"/>
      <c r="Z23" s="464"/>
    </row>
    <row r="24" spans="1:26" ht="16.5" customHeight="1" x14ac:dyDescent="0.25">
      <c r="A24" s="808" t="s">
        <v>1327</v>
      </c>
      <c r="B24" s="808"/>
      <c r="C24" s="808"/>
      <c r="D24" s="608">
        <f t="shared" ref="D24:O24" si="2">SUM(D12:D23)</f>
        <v>0</v>
      </c>
      <c r="E24" s="608">
        <f t="shared" si="2"/>
        <v>0</v>
      </c>
      <c r="F24" s="608">
        <f t="shared" si="2"/>
        <v>0</v>
      </c>
      <c r="G24" s="608">
        <f t="shared" si="2"/>
        <v>0</v>
      </c>
      <c r="H24" s="608">
        <f t="shared" si="2"/>
        <v>0</v>
      </c>
      <c r="I24" s="608">
        <f t="shared" si="2"/>
        <v>0</v>
      </c>
      <c r="J24" s="608">
        <f t="shared" si="2"/>
        <v>0</v>
      </c>
      <c r="K24" s="608">
        <f t="shared" si="2"/>
        <v>0</v>
      </c>
      <c r="L24" s="608">
        <f t="shared" si="2"/>
        <v>0</v>
      </c>
      <c r="M24" s="608">
        <f t="shared" si="2"/>
        <v>0</v>
      </c>
      <c r="N24" s="609">
        <f t="shared" si="2"/>
        <v>0</v>
      </c>
      <c r="O24" s="609">
        <f t="shared" si="2"/>
        <v>0</v>
      </c>
      <c r="P24" s="464"/>
      <c r="Q24" s="464"/>
      <c r="R24" s="464"/>
      <c r="S24" s="464"/>
      <c r="T24" s="464"/>
      <c r="U24" s="464"/>
      <c r="V24" s="464"/>
      <c r="W24" s="464"/>
      <c r="X24" s="464"/>
      <c r="Y24" s="464"/>
      <c r="Z24" s="464"/>
    </row>
    <row r="25" spans="1:26" ht="16.5" customHeight="1" x14ac:dyDescent="0.25">
      <c r="A25" s="464"/>
      <c r="B25" s="464"/>
      <c r="C25" s="464"/>
      <c r="D25" s="464"/>
      <c r="E25" s="464"/>
      <c r="F25" s="464"/>
      <c r="G25" s="464"/>
      <c r="H25" s="464"/>
      <c r="I25" s="464"/>
      <c r="J25" s="464"/>
      <c r="K25" s="464"/>
      <c r="L25" s="464"/>
      <c r="M25" s="464"/>
      <c r="N25" s="464"/>
      <c r="O25" s="464"/>
      <c r="P25" s="464"/>
      <c r="Q25" s="464"/>
      <c r="R25" s="464"/>
      <c r="S25" s="464"/>
      <c r="T25" s="464"/>
      <c r="U25" s="464"/>
      <c r="V25" s="464"/>
      <c r="W25" s="464"/>
      <c r="X25" s="464"/>
      <c r="Y25" s="464"/>
      <c r="Z25" s="464"/>
    </row>
    <row r="26" spans="1:26" ht="16.5" customHeight="1" x14ac:dyDescent="0.25">
      <c r="A26" s="681" t="s">
        <v>1360</v>
      </c>
      <c r="B26" s="464"/>
      <c r="C26" s="464"/>
      <c r="D26" s="464"/>
      <c r="E26" s="464"/>
      <c r="F26" s="464"/>
      <c r="G26" s="464"/>
      <c r="H26" s="464"/>
      <c r="I26" s="464"/>
      <c r="J26" s="464"/>
      <c r="K26" s="464"/>
      <c r="L26" s="464"/>
      <c r="M26" s="464"/>
      <c r="N26" s="464"/>
      <c r="O26" s="464"/>
      <c r="P26" s="464"/>
      <c r="Q26" s="464"/>
      <c r="R26" s="464"/>
      <c r="S26" s="464"/>
      <c r="T26" s="464"/>
      <c r="U26" s="464"/>
      <c r="V26" s="464"/>
      <c r="W26" s="464"/>
      <c r="X26" s="464"/>
      <c r="Y26" s="464"/>
      <c r="Z26" s="464"/>
    </row>
    <row r="27" spans="1:26" ht="16.5" customHeight="1" x14ac:dyDescent="0.25">
      <c r="A27" s="464"/>
      <c r="B27" s="464"/>
      <c r="C27" s="464"/>
      <c r="D27" s="464"/>
      <c r="E27" s="464"/>
      <c r="F27" s="464"/>
      <c r="G27" s="464"/>
      <c r="H27" s="464"/>
      <c r="I27" s="464"/>
      <c r="J27" s="464"/>
      <c r="K27" s="464"/>
      <c r="L27" s="464"/>
      <c r="M27" s="464"/>
      <c r="N27" s="464"/>
      <c r="O27" s="464"/>
      <c r="P27" s="464"/>
      <c r="Q27" s="464"/>
      <c r="R27" s="464"/>
      <c r="S27" s="464"/>
      <c r="T27" s="464"/>
      <c r="U27" s="464"/>
      <c r="V27" s="464"/>
      <c r="W27" s="464"/>
      <c r="X27" s="464"/>
      <c r="Y27" s="464"/>
      <c r="Z27" s="464"/>
    </row>
    <row r="28" spans="1:26" ht="16.5" customHeight="1" x14ac:dyDescent="0.25">
      <c r="A28" s="464"/>
      <c r="B28" s="464"/>
      <c r="C28" s="464"/>
      <c r="D28" s="464"/>
      <c r="E28" s="464"/>
      <c r="F28" s="464"/>
      <c r="G28" s="464"/>
      <c r="H28" s="464"/>
      <c r="I28" s="464"/>
      <c r="J28" s="464"/>
      <c r="K28" s="464"/>
      <c r="L28" s="464"/>
      <c r="M28" s="464"/>
      <c r="N28" s="464"/>
      <c r="O28" s="464"/>
      <c r="P28" s="464"/>
      <c r="Q28" s="464"/>
      <c r="R28" s="464"/>
      <c r="S28" s="464"/>
      <c r="T28" s="464"/>
      <c r="U28" s="464"/>
      <c r="V28" s="464"/>
      <c r="W28" s="464"/>
      <c r="X28" s="464"/>
      <c r="Y28" s="464"/>
      <c r="Z28" s="464"/>
    </row>
    <row r="29" spans="1:26" ht="16.5" customHeight="1" x14ac:dyDescent="0.25">
      <c r="A29" s="464"/>
      <c r="B29" s="464"/>
      <c r="C29" s="464"/>
      <c r="D29" s="464"/>
      <c r="E29" s="464"/>
      <c r="F29" s="464"/>
      <c r="G29" s="464"/>
      <c r="H29" s="464"/>
      <c r="I29" s="464"/>
      <c r="J29" s="464"/>
      <c r="K29" s="464"/>
      <c r="L29" s="464"/>
      <c r="M29" s="464"/>
      <c r="N29" s="464"/>
      <c r="O29" s="464"/>
      <c r="P29" s="464"/>
      <c r="Q29" s="464"/>
      <c r="R29" s="464"/>
      <c r="S29" s="464"/>
      <c r="T29" s="464"/>
      <c r="U29" s="464"/>
      <c r="V29" s="464"/>
      <c r="W29" s="464"/>
      <c r="X29" s="464"/>
      <c r="Y29" s="464"/>
      <c r="Z29" s="464"/>
    </row>
    <row r="30" spans="1:26" ht="16.5" customHeight="1" x14ac:dyDescent="0.25">
      <c r="A30" s="464"/>
      <c r="B30" s="464"/>
      <c r="C30" s="464"/>
      <c r="D30" s="464"/>
      <c r="E30" s="464"/>
      <c r="F30" s="464"/>
      <c r="G30" s="464"/>
      <c r="H30" s="464"/>
      <c r="I30" s="464"/>
      <c r="J30" s="464"/>
      <c r="K30" s="464"/>
      <c r="L30" s="464"/>
      <c r="M30" s="464"/>
      <c r="N30" s="464"/>
      <c r="O30" s="464"/>
      <c r="P30" s="464"/>
      <c r="Q30" s="464"/>
      <c r="R30" s="464"/>
      <c r="S30" s="464"/>
      <c r="T30" s="464"/>
      <c r="U30" s="464"/>
      <c r="V30" s="464"/>
      <c r="W30" s="464"/>
      <c r="X30" s="464"/>
      <c r="Y30" s="464"/>
      <c r="Z30" s="464"/>
    </row>
    <row r="31" spans="1:26" ht="16.5" customHeight="1" x14ac:dyDescent="0.25">
      <c r="A31" s="464"/>
      <c r="B31" s="464"/>
      <c r="C31" s="464"/>
      <c r="D31" s="464"/>
      <c r="E31" s="464"/>
      <c r="F31" s="464"/>
      <c r="G31" s="464"/>
      <c r="H31" s="464"/>
      <c r="I31" s="464"/>
      <c r="J31" s="464"/>
      <c r="K31" s="464"/>
      <c r="L31" s="464"/>
      <c r="M31" s="464"/>
      <c r="N31" s="464"/>
      <c r="O31" s="464"/>
      <c r="P31" s="464"/>
      <c r="Q31" s="464"/>
      <c r="R31" s="464"/>
      <c r="S31" s="464"/>
      <c r="T31" s="464"/>
      <c r="U31" s="464"/>
      <c r="V31" s="464"/>
      <c r="W31" s="464"/>
      <c r="X31" s="464"/>
      <c r="Y31" s="464"/>
      <c r="Z31" s="464"/>
    </row>
    <row r="32" spans="1:26" ht="16.5" customHeight="1" x14ac:dyDescent="0.25">
      <c r="A32" s="464"/>
      <c r="B32" s="464"/>
      <c r="C32" s="464"/>
      <c r="D32" s="464"/>
      <c r="E32" s="464"/>
      <c r="F32" s="464"/>
      <c r="G32" s="464"/>
      <c r="H32" s="464"/>
      <c r="I32" s="464"/>
      <c r="J32" s="464"/>
      <c r="K32" s="464"/>
      <c r="L32" s="464"/>
      <c r="M32" s="464"/>
      <c r="N32" s="464"/>
      <c r="O32" s="464"/>
      <c r="P32" s="464"/>
      <c r="Q32" s="464"/>
      <c r="R32" s="464"/>
      <c r="S32" s="464"/>
      <c r="T32" s="464"/>
      <c r="U32" s="464"/>
      <c r="V32" s="464"/>
      <c r="W32" s="464"/>
      <c r="X32" s="464"/>
      <c r="Y32" s="464"/>
      <c r="Z32" s="464"/>
    </row>
    <row r="33" spans="1:26" ht="16.5" customHeight="1" x14ac:dyDescent="0.25">
      <c r="A33" s="464"/>
      <c r="B33" s="464"/>
      <c r="C33" s="464"/>
      <c r="D33" s="464"/>
      <c r="E33" s="464"/>
      <c r="F33" s="464"/>
      <c r="G33" s="464"/>
      <c r="H33" s="464"/>
      <c r="I33" s="464"/>
      <c r="J33" s="464"/>
      <c r="K33" s="464"/>
      <c r="L33" s="464"/>
      <c r="M33" s="464"/>
      <c r="N33" s="464"/>
      <c r="O33" s="464"/>
      <c r="P33" s="464"/>
      <c r="Q33" s="464"/>
      <c r="R33" s="464"/>
      <c r="S33" s="464"/>
      <c r="T33" s="464"/>
      <c r="U33" s="464"/>
      <c r="V33" s="464"/>
      <c r="W33" s="464"/>
      <c r="X33" s="464"/>
      <c r="Y33" s="464"/>
      <c r="Z33" s="464"/>
    </row>
    <row r="34" spans="1:26" ht="15.75" customHeight="1" x14ac:dyDescent="0.25">
      <c r="A34" s="464"/>
      <c r="B34" s="464"/>
      <c r="C34" s="464"/>
      <c r="D34" s="464"/>
      <c r="E34" s="464"/>
      <c r="F34" s="464"/>
      <c r="G34" s="464"/>
      <c r="H34" s="464"/>
      <c r="I34" s="464"/>
      <c r="J34" s="464"/>
      <c r="K34" s="464"/>
      <c r="L34" s="464"/>
      <c r="M34" s="464"/>
      <c r="N34" s="464"/>
      <c r="O34" s="464"/>
      <c r="P34" s="464"/>
      <c r="Q34" s="464"/>
      <c r="R34" s="464"/>
      <c r="S34" s="464"/>
      <c r="T34" s="464"/>
      <c r="U34" s="464"/>
      <c r="V34" s="464"/>
      <c r="W34" s="464"/>
      <c r="X34" s="464"/>
      <c r="Y34" s="464"/>
      <c r="Z34" s="464"/>
    </row>
    <row r="35" spans="1:26" ht="15.75" customHeight="1" x14ac:dyDescent="0.25">
      <c r="A35" s="464"/>
      <c r="B35" s="464"/>
      <c r="C35" s="464"/>
      <c r="D35" s="464"/>
      <c r="E35" s="464"/>
      <c r="F35" s="464"/>
      <c r="G35" s="464"/>
      <c r="H35" s="464"/>
      <c r="I35" s="464"/>
      <c r="J35" s="464"/>
      <c r="K35" s="464"/>
      <c r="L35" s="464"/>
      <c r="M35" s="464"/>
      <c r="N35" s="464"/>
      <c r="O35" s="464"/>
      <c r="P35" s="464"/>
      <c r="Q35" s="464"/>
      <c r="R35" s="464"/>
      <c r="S35" s="464"/>
      <c r="T35" s="464"/>
      <c r="U35" s="464"/>
      <c r="V35" s="464"/>
      <c r="W35" s="464"/>
      <c r="X35" s="464"/>
      <c r="Y35" s="464"/>
      <c r="Z35" s="464"/>
    </row>
    <row r="36" spans="1:26" ht="15.75" customHeight="1" x14ac:dyDescent="0.25">
      <c r="A36" s="464"/>
      <c r="B36" s="464"/>
      <c r="C36" s="464"/>
      <c r="D36" s="464"/>
      <c r="E36" s="464"/>
      <c r="F36" s="464"/>
      <c r="G36" s="464"/>
      <c r="H36" s="464"/>
      <c r="I36" s="464"/>
      <c r="J36" s="464"/>
      <c r="K36" s="464"/>
      <c r="L36" s="464"/>
      <c r="M36" s="464"/>
      <c r="N36" s="464"/>
      <c r="O36" s="464"/>
      <c r="P36" s="464"/>
      <c r="Q36" s="464"/>
      <c r="R36" s="464"/>
      <c r="S36" s="464"/>
      <c r="T36" s="464"/>
      <c r="U36" s="464"/>
      <c r="V36" s="464"/>
      <c r="W36" s="464"/>
      <c r="X36" s="464"/>
      <c r="Y36" s="464"/>
      <c r="Z36" s="464"/>
    </row>
    <row r="37" spans="1:26" ht="15.75" customHeight="1" x14ac:dyDescent="0.25">
      <c r="A37" s="464"/>
      <c r="B37" s="464"/>
      <c r="C37" s="464"/>
      <c r="D37" s="464"/>
      <c r="E37" s="464"/>
      <c r="F37" s="464"/>
      <c r="G37" s="464"/>
      <c r="H37" s="464"/>
      <c r="I37" s="464"/>
      <c r="J37" s="464"/>
      <c r="K37" s="464"/>
      <c r="L37" s="464"/>
      <c r="M37" s="464"/>
      <c r="N37" s="464"/>
      <c r="O37" s="464"/>
      <c r="P37" s="464"/>
      <c r="Q37" s="464"/>
      <c r="R37" s="464"/>
      <c r="S37" s="464"/>
      <c r="T37" s="464"/>
      <c r="U37" s="464"/>
      <c r="V37" s="464"/>
      <c r="W37" s="464"/>
      <c r="X37" s="464"/>
      <c r="Y37" s="464"/>
      <c r="Z37" s="464"/>
    </row>
    <row r="38" spans="1:26" ht="15.75" customHeight="1" x14ac:dyDescent="0.25">
      <c r="A38" s="464"/>
      <c r="B38" s="464"/>
      <c r="C38" s="464"/>
      <c r="D38" s="464"/>
      <c r="E38" s="464"/>
      <c r="F38" s="464"/>
      <c r="G38" s="464"/>
      <c r="H38" s="464"/>
      <c r="I38" s="464"/>
      <c r="J38" s="464"/>
      <c r="K38" s="464"/>
      <c r="L38" s="464"/>
      <c r="M38" s="464"/>
      <c r="N38" s="464"/>
      <c r="O38" s="464"/>
      <c r="P38" s="464"/>
      <c r="Q38" s="464"/>
      <c r="R38" s="464"/>
      <c r="S38" s="464"/>
      <c r="T38" s="464"/>
      <c r="U38" s="464"/>
      <c r="V38" s="464"/>
      <c r="W38" s="464"/>
      <c r="X38" s="464"/>
      <c r="Y38" s="464"/>
      <c r="Z38" s="464"/>
    </row>
    <row r="39" spans="1:26" ht="15.75" customHeight="1" x14ac:dyDescent="0.25">
      <c r="A39" s="464"/>
      <c r="B39" s="464"/>
      <c r="C39" s="464"/>
      <c r="D39" s="464"/>
      <c r="E39" s="464"/>
      <c r="F39" s="464"/>
      <c r="G39" s="464"/>
      <c r="H39" s="464"/>
      <c r="I39" s="464"/>
      <c r="J39" s="464"/>
      <c r="K39" s="464"/>
      <c r="L39" s="464"/>
      <c r="M39" s="464"/>
      <c r="N39" s="464"/>
      <c r="O39" s="464"/>
      <c r="P39" s="464"/>
      <c r="Q39" s="464"/>
      <c r="R39" s="464"/>
      <c r="S39" s="464"/>
      <c r="T39" s="464"/>
      <c r="U39" s="464"/>
      <c r="V39" s="464"/>
      <c r="W39" s="464"/>
      <c r="X39" s="464"/>
      <c r="Y39" s="464"/>
      <c r="Z39" s="464"/>
    </row>
    <row r="40" spans="1:26" ht="15.75" customHeight="1" x14ac:dyDescent="0.25">
      <c r="A40" s="464"/>
      <c r="B40" s="464"/>
      <c r="C40" s="464"/>
      <c r="D40" s="464"/>
      <c r="E40" s="464"/>
      <c r="F40" s="464"/>
      <c r="G40" s="464"/>
      <c r="H40" s="464"/>
      <c r="I40" s="464"/>
      <c r="J40" s="464"/>
      <c r="K40" s="464"/>
      <c r="L40" s="464"/>
      <c r="M40" s="464"/>
      <c r="N40" s="464"/>
      <c r="O40" s="464"/>
      <c r="P40" s="464"/>
      <c r="Q40" s="464"/>
      <c r="R40" s="464"/>
      <c r="S40" s="464"/>
      <c r="T40" s="464"/>
      <c r="U40" s="464"/>
      <c r="V40" s="464"/>
      <c r="W40" s="464"/>
      <c r="X40" s="464"/>
      <c r="Y40" s="464"/>
      <c r="Z40" s="464"/>
    </row>
    <row r="41" spans="1:26" ht="15.75" customHeight="1" x14ac:dyDescent="0.25">
      <c r="A41" s="464"/>
      <c r="B41" s="464"/>
      <c r="C41" s="464"/>
      <c r="D41" s="464"/>
      <c r="E41" s="464"/>
      <c r="F41" s="464"/>
      <c r="G41" s="464"/>
      <c r="H41" s="464"/>
      <c r="I41" s="464"/>
      <c r="J41" s="464"/>
      <c r="K41" s="464"/>
      <c r="L41" s="464"/>
      <c r="M41" s="464"/>
      <c r="N41" s="464"/>
      <c r="O41" s="464"/>
      <c r="P41" s="464"/>
      <c r="Q41" s="464"/>
      <c r="R41" s="464"/>
      <c r="S41" s="464"/>
      <c r="T41" s="464"/>
      <c r="U41" s="464"/>
      <c r="V41" s="464"/>
      <c r="W41" s="464"/>
      <c r="X41" s="464"/>
      <c r="Y41" s="464"/>
      <c r="Z41" s="464"/>
    </row>
    <row r="42" spans="1:26" ht="15.75" customHeight="1" x14ac:dyDescent="0.25">
      <c r="A42" s="464"/>
      <c r="B42" s="464"/>
      <c r="C42" s="464"/>
      <c r="D42" s="464"/>
      <c r="E42" s="464"/>
      <c r="F42" s="464"/>
      <c r="G42" s="464"/>
      <c r="H42" s="464"/>
      <c r="I42" s="464"/>
      <c r="J42" s="464"/>
      <c r="K42" s="464"/>
      <c r="L42" s="464"/>
      <c r="M42" s="464"/>
      <c r="N42" s="464"/>
      <c r="O42" s="464"/>
      <c r="P42" s="464"/>
      <c r="Q42" s="464"/>
      <c r="R42" s="464"/>
      <c r="S42" s="464"/>
      <c r="T42" s="464"/>
      <c r="U42" s="464"/>
      <c r="V42" s="464"/>
      <c r="W42" s="464"/>
      <c r="X42" s="464"/>
      <c r="Y42" s="464"/>
      <c r="Z42" s="464"/>
    </row>
    <row r="43" spans="1:26" ht="15.75" customHeight="1" x14ac:dyDescent="0.25">
      <c r="A43" s="464"/>
      <c r="B43" s="464"/>
      <c r="C43" s="464"/>
      <c r="D43" s="464"/>
      <c r="E43" s="464"/>
      <c r="F43" s="464"/>
      <c r="G43" s="464"/>
      <c r="H43" s="464"/>
      <c r="I43" s="464"/>
      <c r="J43" s="464"/>
      <c r="K43" s="464"/>
      <c r="L43" s="464"/>
      <c r="M43" s="464"/>
      <c r="N43" s="464"/>
      <c r="O43" s="464"/>
      <c r="P43" s="464"/>
      <c r="Q43" s="464"/>
      <c r="R43" s="464"/>
      <c r="S43" s="464"/>
      <c r="T43" s="464"/>
      <c r="U43" s="464"/>
      <c r="V43" s="464"/>
      <c r="W43" s="464"/>
      <c r="X43" s="464"/>
      <c r="Y43" s="464"/>
      <c r="Z43" s="464"/>
    </row>
    <row r="44" spans="1:26" ht="15.75" customHeight="1" x14ac:dyDescent="0.25">
      <c r="A44" s="464"/>
      <c r="B44" s="464"/>
      <c r="C44" s="464"/>
      <c r="D44" s="464"/>
      <c r="E44" s="464"/>
      <c r="F44" s="464"/>
      <c r="G44" s="464"/>
      <c r="H44" s="464"/>
      <c r="I44" s="464"/>
      <c r="J44" s="464"/>
      <c r="K44" s="464"/>
      <c r="L44" s="464"/>
      <c r="M44" s="464"/>
      <c r="N44" s="464"/>
      <c r="O44" s="464"/>
      <c r="P44" s="464"/>
      <c r="Q44" s="464"/>
      <c r="R44" s="464"/>
      <c r="S44" s="464"/>
      <c r="T44" s="464"/>
      <c r="U44" s="464"/>
      <c r="V44" s="464"/>
      <c r="W44" s="464"/>
      <c r="X44" s="464"/>
      <c r="Y44" s="464"/>
      <c r="Z44" s="464"/>
    </row>
    <row r="45" spans="1:26" ht="15.75" customHeight="1" x14ac:dyDescent="0.25">
      <c r="A45" s="464"/>
      <c r="B45" s="464"/>
      <c r="C45" s="464"/>
      <c r="D45" s="464"/>
      <c r="E45" s="464"/>
      <c r="F45" s="464"/>
      <c r="G45" s="464"/>
      <c r="H45" s="464"/>
      <c r="I45" s="464"/>
      <c r="J45" s="464"/>
      <c r="K45" s="464"/>
      <c r="L45" s="464"/>
      <c r="M45" s="464"/>
      <c r="N45" s="464"/>
      <c r="O45" s="464"/>
      <c r="P45" s="464"/>
      <c r="Q45" s="464"/>
      <c r="R45" s="464"/>
      <c r="S45" s="464"/>
      <c r="T45" s="464"/>
      <c r="U45" s="464"/>
      <c r="V45" s="464"/>
      <c r="W45" s="464"/>
      <c r="X45" s="464"/>
      <c r="Y45" s="464"/>
      <c r="Z45" s="464"/>
    </row>
    <row r="46" spans="1:26" ht="15.75" customHeight="1" x14ac:dyDescent="0.25">
      <c r="A46" s="464"/>
      <c r="B46" s="464"/>
      <c r="C46" s="464"/>
      <c r="D46" s="464"/>
      <c r="E46" s="464"/>
      <c r="F46" s="464"/>
      <c r="G46" s="464"/>
      <c r="H46" s="464"/>
      <c r="I46" s="464"/>
      <c r="J46" s="464"/>
      <c r="K46" s="464"/>
      <c r="L46" s="464"/>
      <c r="M46" s="464"/>
      <c r="N46" s="464"/>
      <c r="O46" s="464"/>
      <c r="P46" s="464"/>
      <c r="Q46" s="464"/>
      <c r="R46" s="464"/>
      <c r="S46" s="464"/>
      <c r="T46" s="464"/>
      <c r="U46" s="464"/>
      <c r="V46" s="464"/>
      <c r="W46" s="464"/>
      <c r="X46" s="464"/>
      <c r="Y46" s="464"/>
      <c r="Z46" s="464"/>
    </row>
    <row r="47" spans="1:26" ht="15.75" customHeight="1" x14ac:dyDescent="0.25">
      <c r="A47" s="464"/>
      <c r="B47" s="464"/>
      <c r="C47" s="464"/>
      <c r="D47" s="464"/>
      <c r="E47" s="464"/>
      <c r="F47" s="464"/>
      <c r="G47" s="464"/>
      <c r="H47" s="464"/>
      <c r="I47" s="464"/>
      <c r="J47" s="464"/>
      <c r="K47" s="464"/>
      <c r="L47" s="464"/>
      <c r="M47" s="464"/>
      <c r="N47" s="464"/>
      <c r="O47" s="464"/>
      <c r="P47" s="464"/>
      <c r="Q47" s="464"/>
      <c r="R47" s="464"/>
      <c r="S47" s="464"/>
      <c r="T47" s="464"/>
      <c r="U47" s="464"/>
      <c r="V47" s="464"/>
      <c r="W47" s="464"/>
      <c r="X47" s="464"/>
      <c r="Y47" s="464"/>
      <c r="Z47" s="464"/>
    </row>
    <row r="48" spans="1:26" ht="15.75" customHeight="1" x14ac:dyDescent="0.25">
      <c r="A48" s="464"/>
      <c r="B48" s="464"/>
      <c r="C48" s="464"/>
      <c r="D48" s="464"/>
      <c r="E48" s="464"/>
      <c r="F48" s="464"/>
      <c r="G48" s="464"/>
      <c r="H48" s="464"/>
      <c r="I48" s="464"/>
      <c r="J48" s="464"/>
      <c r="K48" s="464"/>
      <c r="L48" s="464"/>
      <c r="M48" s="464"/>
      <c r="N48" s="464"/>
      <c r="O48" s="464"/>
      <c r="P48" s="464"/>
      <c r="Q48" s="464"/>
      <c r="R48" s="464"/>
      <c r="S48" s="464"/>
      <c r="T48" s="464"/>
      <c r="U48" s="464"/>
      <c r="V48" s="464"/>
      <c r="W48" s="464"/>
      <c r="X48" s="464"/>
      <c r="Y48" s="464"/>
      <c r="Z48" s="464"/>
    </row>
    <row r="49" spans="1:26" ht="15.75" customHeight="1" x14ac:dyDescent="0.25">
      <c r="A49" s="464"/>
      <c r="B49" s="464"/>
      <c r="C49" s="464"/>
      <c r="D49" s="464"/>
      <c r="E49" s="464"/>
      <c r="F49" s="464"/>
      <c r="G49" s="464"/>
      <c r="H49" s="464"/>
      <c r="I49" s="464"/>
      <c r="J49" s="464"/>
      <c r="K49" s="464"/>
      <c r="L49" s="464"/>
      <c r="M49" s="464"/>
      <c r="N49" s="464"/>
      <c r="O49" s="464"/>
      <c r="P49" s="464"/>
      <c r="Q49" s="464"/>
      <c r="R49" s="464"/>
      <c r="S49" s="464"/>
      <c r="T49" s="464"/>
      <c r="U49" s="464"/>
      <c r="V49" s="464"/>
      <c r="W49" s="464"/>
      <c r="X49" s="464"/>
      <c r="Y49" s="464"/>
      <c r="Z49" s="464"/>
    </row>
    <row r="50" spans="1:26" ht="15.75" customHeight="1" x14ac:dyDescent="0.25">
      <c r="A50" s="464"/>
      <c r="B50" s="464"/>
      <c r="C50" s="464"/>
      <c r="D50" s="464"/>
      <c r="E50" s="464"/>
      <c r="F50" s="464"/>
      <c r="G50" s="464"/>
      <c r="H50" s="464"/>
      <c r="I50" s="464"/>
      <c r="J50" s="464"/>
      <c r="K50" s="464"/>
      <c r="L50" s="464"/>
      <c r="M50" s="464"/>
      <c r="N50" s="464"/>
      <c r="O50" s="464"/>
      <c r="P50" s="464"/>
      <c r="Q50" s="464"/>
      <c r="R50" s="464"/>
      <c r="S50" s="464"/>
      <c r="T50" s="464"/>
      <c r="U50" s="464"/>
      <c r="V50" s="464"/>
      <c r="W50" s="464"/>
      <c r="X50" s="464"/>
      <c r="Y50" s="464"/>
      <c r="Z50" s="464"/>
    </row>
    <row r="51" spans="1:26" ht="15.75" customHeight="1" x14ac:dyDescent="0.25">
      <c r="A51" s="464"/>
      <c r="B51" s="464"/>
      <c r="C51" s="464"/>
      <c r="D51" s="464"/>
      <c r="E51" s="464"/>
      <c r="F51" s="464"/>
      <c r="G51" s="464"/>
      <c r="H51" s="464"/>
      <c r="I51" s="464"/>
      <c r="J51" s="464"/>
      <c r="K51" s="464"/>
      <c r="L51" s="464"/>
      <c r="M51" s="464"/>
      <c r="N51" s="464"/>
      <c r="O51" s="464"/>
      <c r="P51" s="464"/>
      <c r="Q51" s="464"/>
      <c r="R51" s="464"/>
      <c r="S51" s="464"/>
      <c r="T51" s="464"/>
      <c r="U51" s="464"/>
      <c r="V51" s="464"/>
      <c r="W51" s="464"/>
      <c r="X51" s="464"/>
      <c r="Y51" s="464"/>
      <c r="Z51" s="464"/>
    </row>
    <row r="52" spans="1:26" ht="15.75" customHeight="1" x14ac:dyDescent="0.25">
      <c r="A52" s="464"/>
      <c r="B52" s="464"/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64"/>
      <c r="O52" s="464"/>
      <c r="P52" s="464"/>
      <c r="Q52" s="464"/>
      <c r="R52" s="464"/>
      <c r="S52" s="464"/>
      <c r="T52" s="464"/>
      <c r="U52" s="464"/>
      <c r="V52" s="464"/>
      <c r="W52" s="464"/>
      <c r="X52" s="464"/>
      <c r="Y52" s="464"/>
      <c r="Z52" s="464"/>
    </row>
    <row r="53" spans="1:26" ht="15.75" customHeight="1" x14ac:dyDescent="0.25">
      <c r="A53" s="464"/>
      <c r="B53" s="464"/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64"/>
      <c r="O53" s="464"/>
      <c r="P53" s="464"/>
      <c r="Q53" s="464"/>
      <c r="R53" s="464"/>
      <c r="S53" s="464"/>
      <c r="T53" s="464"/>
      <c r="U53" s="464"/>
      <c r="V53" s="464"/>
      <c r="W53" s="464"/>
      <c r="X53" s="464"/>
      <c r="Y53" s="464"/>
      <c r="Z53" s="464"/>
    </row>
    <row r="54" spans="1:26" ht="15.75" customHeight="1" x14ac:dyDescent="0.25">
      <c r="A54" s="464"/>
      <c r="B54" s="464"/>
      <c r="C54" s="464"/>
      <c r="D54" s="464"/>
      <c r="E54" s="464"/>
      <c r="F54" s="464"/>
      <c r="G54" s="464"/>
      <c r="H54" s="464"/>
      <c r="I54" s="464"/>
      <c r="J54" s="464"/>
      <c r="K54" s="464"/>
      <c r="L54" s="464"/>
      <c r="M54" s="464"/>
      <c r="N54" s="464"/>
      <c r="O54" s="464"/>
      <c r="P54" s="464"/>
      <c r="Q54" s="464"/>
      <c r="R54" s="464"/>
      <c r="S54" s="464"/>
      <c r="T54" s="464"/>
      <c r="U54" s="464"/>
      <c r="V54" s="464"/>
      <c r="W54" s="464"/>
      <c r="X54" s="464"/>
      <c r="Y54" s="464"/>
      <c r="Z54" s="464"/>
    </row>
    <row r="55" spans="1:26" ht="15.75" customHeight="1" x14ac:dyDescent="0.25">
      <c r="A55" s="464"/>
      <c r="B55" s="464"/>
      <c r="C55" s="464"/>
      <c r="D55" s="464"/>
      <c r="E55" s="464"/>
      <c r="F55" s="464"/>
      <c r="G55" s="464"/>
      <c r="H55" s="464"/>
      <c r="I55" s="464"/>
      <c r="J55" s="464"/>
      <c r="K55" s="464"/>
      <c r="L55" s="464"/>
      <c r="M55" s="464"/>
      <c r="N55" s="464"/>
      <c r="O55" s="464"/>
      <c r="P55" s="464"/>
      <c r="Q55" s="464"/>
      <c r="R55" s="464"/>
      <c r="S55" s="464"/>
      <c r="T55" s="464"/>
      <c r="U55" s="464"/>
      <c r="V55" s="464"/>
      <c r="W55" s="464"/>
      <c r="X55" s="464"/>
      <c r="Y55" s="464"/>
      <c r="Z55" s="464"/>
    </row>
    <row r="56" spans="1:26" ht="15.75" customHeight="1" x14ac:dyDescent="0.25">
      <c r="A56" s="464"/>
      <c r="B56" s="464"/>
      <c r="C56" s="464"/>
      <c r="D56" s="464"/>
      <c r="E56" s="464"/>
      <c r="F56" s="464"/>
      <c r="G56" s="464"/>
      <c r="H56" s="464"/>
      <c r="I56" s="464"/>
      <c r="J56" s="464"/>
      <c r="K56" s="464"/>
      <c r="L56" s="464"/>
      <c r="M56" s="464"/>
      <c r="N56" s="464"/>
      <c r="O56" s="464"/>
      <c r="P56" s="464"/>
      <c r="Q56" s="464"/>
      <c r="R56" s="464"/>
      <c r="S56" s="464"/>
      <c r="T56" s="464"/>
      <c r="U56" s="464"/>
      <c r="V56" s="464"/>
      <c r="W56" s="464"/>
      <c r="X56" s="464"/>
      <c r="Y56" s="464"/>
      <c r="Z56" s="464"/>
    </row>
    <row r="57" spans="1:26" ht="15.75" customHeight="1" x14ac:dyDescent="0.25">
      <c r="A57" s="464"/>
      <c r="B57" s="464"/>
      <c r="C57" s="464"/>
      <c r="D57" s="464"/>
      <c r="E57" s="464"/>
      <c r="F57" s="464"/>
      <c r="G57" s="464"/>
      <c r="H57" s="464"/>
      <c r="I57" s="464"/>
      <c r="J57" s="464"/>
      <c r="K57" s="464"/>
      <c r="L57" s="464"/>
      <c r="M57" s="464"/>
      <c r="N57" s="464"/>
      <c r="O57" s="464"/>
      <c r="P57" s="464"/>
      <c r="Q57" s="464"/>
      <c r="R57" s="464"/>
      <c r="S57" s="464"/>
      <c r="T57" s="464"/>
      <c r="U57" s="464"/>
      <c r="V57" s="464"/>
      <c r="W57" s="464"/>
      <c r="X57" s="464"/>
      <c r="Y57" s="464"/>
      <c r="Z57" s="464"/>
    </row>
    <row r="58" spans="1:26" ht="15.75" customHeight="1" x14ac:dyDescent="0.25">
      <c r="A58" s="464"/>
      <c r="B58" s="464"/>
      <c r="C58" s="464"/>
      <c r="D58" s="464"/>
      <c r="E58" s="464"/>
      <c r="F58" s="464"/>
      <c r="G58" s="464"/>
      <c r="H58" s="464"/>
      <c r="I58" s="464"/>
      <c r="J58" s="464"/>
      <c r="K58" s="464"/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4"/>
      <c r="Y58" s="464"/>
      <c r="Z58" s="464"/>
    </row>
    <row r="59" spans="1:26" ht="15.75" customHeight="1" x14ac:dyDescent="0.25">
      <c r="A59" s="464"/>
      <c r="B59" s="464"/>
      <c r="C59" s="464"/>
      <c r="D59" s="464"/>
      <c r="E59" s="464"/>
      <c r="F59" s="464"/>
      <c r="G59" s="464"/>
      <c r="H59" s="464"/>
      <c r="I59" s="464"/>
      <c r="J59" s="464"/>
      <c r="K59" s="464"/>
      <c r="L59" s="464"/>
      <c r="M59" s="464"/>
      <c r="N59" s="464"/>
      <c r="O59" s="464"/>
      <c r="P59" s="464"/>
      <c r="Q59" s="464"/>
      <c r="R59" s="464"/>
      <c r="S59" s="464"/>
      <c r="T59" s="464"/>
      <c r="U59" s="464"/>
      <c r="V59" s="464"/>
      <c r="W59" s="464"/>
      <c r="X59" s="464"/>
      <c r="Y59" s="464"/>
      <c r="Z59" s="464"/>
    </row>
    <row r="60" spans="1:26" ht="15.75" customHeight="1" x14ac:dyDescent="0.25">
      <c r="A60" s="464"/>
      <c r="B60" s="464"/>
      <c r="C60" s="464"/>
      <c r="D60" s="464"/>
      <c r="E60" s="464"/>
      <c r="F60" s="464"/>
      <c r="G60" s="464"/>
      <c r="H60" s="464"/>
      <c r="I60" s="464"/>
      <c r="J60" s="464"/>
      <c r="K60" s="464"/>
      <c r="L60" s="464"/>
      <c r="M60" s="464"/>
      <c r="N60" s="464"/>
      <c r="O60" s="464"/>
      <c r="P60" s="464"/>
      <c r="Q60" s="464"/>
      <c r="R60" s="464"/>
      <c r="S60" s="464"/>
      <c r="T60" s="464"/>
      <c r="U60" s="464"/>
      <c r="V60" s="464"/>
      <c r="W60" s="464"/>
      <c r="X60" s="464"/>
      <c r="Y60" s="464"/>
      <c r="Z60" s="464"/>
    </row>
    <row r="61" spans="1:26" ht="15.75" customHeight="1" x14ac:dyDescent="0.25">
      <c r="A61" s="464"/>
      <c r="B61" s="464"/>
      <c r="C61" s="464"/>
      <c r="D61" s="464"/>
      <c r="E61" s="464"/>
      <c r="F61" s="464"/>
      <c r="G61" s="464"/>
      <c r="H61" s="464"/>
      <c r="I61" s="464"/>
      <c r="J61" s="464"/>
      <c r="K61" s="464"/>
      <c r="L61" s="464"/>
      <c r="M61" s="464"/>
      <c r="N61" s="464"/>
      <c r="O61" s="464"/>
      <c r="P61" s="464"/>
      <c r="Q61" s="464"/>
      <c r="R61" s="464"/>
      <c r="S61" s="464"/>
      <c r="T61" s="464"/>
      <c r="U61" s="464"/>
      <c r="V61" s="464"/>
      <c r="W61" s="464"/>
      <c r="X61" s="464"/>
      <c r="Y61" s="464"/>
      <c r="Z61" s="464"/>
    </row>
    <row r="62" spans="1:26" ht="15.75" customHeight="1" x14ac:dyDescent="0.25">
      <c r="A62" s="464"/>
      <c r="B62" s="464"/>
      <c r="C62" s="464"/>
      <c r="D62" s="464"/>
      <c r="E62" s="464"/>
      <c r="F62" s="464"/>
      <c r="G62" s="464"/>
      <c r="H62" s="464"/>
      <c r="I62" s="464"/>
      <c r="J62" s="464"/>
      <c r="K62" s="464"/>
      <c r="L62" s="464"/>
      <c r="M62" s="464"/>
      <c r="N62" s="464"/>
      <c r="O62" s="464"/>
      <c r="P62" s="464"/>
      <c r="Q62" s="464"/>
      <c r="R62" s="464"/>
      <c r="S62" s="464"/>
      <c r="T62" s="464"/>
      <c r="U62" s="464"/>
      <c r="V62" s="464"/>
      <c r="W62" s="464"/>
      <c r="X62" s="464"/>
      <c r="Y62" s="464"/>
      <c r="Z62" s="464"/>
    </row>
    <row r="63" spans="1:26" ht="15.75" customHeight="1" x14ac:dyDescent="0.25">
      <c r="A63" s="464"/>
      <c r="B63" s="464"/>
      <c r="C63" s="464"/>
      <c r="D63" s="464"/>
      <c r="E63" s="464"/>
      <c r="F63" s="464"/>
      <c r="G63" s="464"/>
      <c r="H63" s="464"/>
      <c r="I63" s="464"/>
      <c r="J63" s="464"/>
      <c r="K63" s="464"/>
      <c r="L63" s="464"/>
      <c r="M63" s="464"/>
      <c r="N63" s="464"/>
      <c r="O63" s="464"/>
      <c r="P63" s="464"/>
      <c r="Q63" s="464"/>
      <c r="R63" s="464"/>
      <c r="S63" s="464"/>
      <c r="T63" s="464"/>
      <c r="U63" s="464"/>
      <c r="V63" s="464"/>
      <c r="W63" s="464"/>
      <c r="X63" s="464"/>
      <c r="Y63" s="464"/>
      <c r="Z63" s="464"/>
    </row>
    <row r="64" spans="1:26" ht="15.75" customHeight="1" x14ac:dyDescent="0.25">
      <c r="A64" s="464"/>
      <c r="B64" s="464"/>
      <c r="C64" s="464"/>
      <c r="D64" s="464"/>
      <c r="E64" s="464"/>
      <c r="F64" s="464"/>
      <c r="G64" s="464"/>
      <c r="H64" s="464"/>
      <c r="I64" s="464"/>
      <c r="J64" s="464"/>
      <c r="K64" s="464"/>
      <c r="L64" s="464"/>
      <c r="M64" s="464"/>
      <c r="N64" s="464"/>
      <c r="O64" s="464"/>
      <c r="P64" s="464"/>
      <c r="Q64" s="464"/>
      <c r="R64" s="464"/>
      <c r="S64" s="464"/>
      <c r="T64" s="464"/>
      <c r="U64" s="464"/>
      <c r="V64" s="464"/>
      <c r="W64" s="464"/>
      <c r="X64" s="464"/>
      <c r="Y64" s="464"/>
      <c r="Z64" s="464"/>
    </row>
    <row r="65" spans="1:26" ht="15.75" customHeight="1" x14ac:dyDescent="0.25">
      <c r="A65" s="464"/>
      <c r="B65" s="464"/>
      <c r="C65" s="464"/>
      <c r="D65" s="464"/>
      <c r="E65" s="464"/>
      <c r="F65" s="464"/>
      <c r="G65" s="464"/>
      <c r="H65" s="464"/>
      <c r="I65" s="464"/>
      <c r="J65" s="464"/>
      <c r="K65" s="464"/>
      <c r="L65" s="464"/>
      <c r="M65" s="464"/>
      <c r="N65" s="464"/>
      <c r="O65" s="464"/>
      <c r="P65" s="464"/>
      <c r="Q65" s="464"/>
      <c r="R65" s="464"/>
      <c r="S65" s="464"/>
      <c r="T65" s="464"/>
      <c r="U65" s="464"/>
      <c r="V65" s="464"/>
      <c r="W65" s="464"/>
      <c r="X65" s="464"/>
      <c r="Y65" s="464"/>
      <c r="Z65" s="464"/>
    </row>
    <row r="66" spans="1:26" ht="15.75" customHeight="1" x14ac:dyDescent="0.25">
      <c r="A66" s="464"/>
      <c r="B66" s="464"/>
      <c r="C66" s="464"/>
      <c r="D66" s="464"/>
      <c r="E66" s="464"/>
      <c r="F66" s="464"/>
      <c r="G66" s="464"/>
      <c r="H66" s="464"/>
      <c r="I66" s="464"/>
      <c r="J66" s="464"/>
      <c r="K66" s="464"/>
      <c r="L66" s="464"/>
      <c r="M66" s="464"/>
      <c r="N66" s="464"/>
      <c r="O66" s="464"/>
      <c r="P66" s="464"/>
      <c r="Q66" s="464"/>
      <c r="R66" s="464"/>
      <c r="S66" s="464"/>
      <c r="T66" s="464"/>
      <c r="U66" s="464"/>
      <c r="V66" s="464"/>
      <c r="W66" s="464"/>
      <c r="X66" s="464"/>
      <c r="Y66" s="464"/>
      <c r="Z66" s="464"/>
    </row>
    <row r="67" spans="1:26" ht="15.75" customHeight="1" x14ac:dyDescent="0.25">
      <c r="A67" s="464"/>
      <c r="B67" s="464"/>
      <c r="C67" s="464"/>
      <c r="D67" s="464"/>
      <c r="E67" s="464"/>
      <c r="F67" s="464"/>
      <c r="G67" s="464"/>
      <c r="H67" s="464"/>
      <c r="I67" s="464"/>
      <c r="J67" s="464"/>
      <c r="K67" s="464"/>
      <c r="L67" s="464"/>
      <c r="M67" s="464"/>
      <c r="N67" s="464"/>
      <c r="O67" s="464"/>
      <c r="P67" s="464"/>
      <c r="Q67" s="464"/>
      <c r="R67" s="464"/>
      <c r="S67" s="464"/>
      <c r="T67" s="464"/>
      <c r="U67" s="464"/>
      <c r="V67" s="464"/>
      <c r="W67" s="464"/>
      <c r="X67" s="464"/>
      <c r="Y67" s="464"/>
      <c r="Z67" s="464"/>
    </row>
    <row r="68" spans="1:26" ht="15.75" customHeight="1" x14ac:dyDescent="0.25">
      <c r="A68" s="464"/>
      <c r="B68" s="464"/>
      <c r="C68" s="464"/>
      <c r="D68" s="464"/>
      <c r="E68" s="464"/>
      <c r="F68" s="464"/>
      <c r="G68" s="464"/>
      <c r="H68" s="464"/>
      <c r="I68" s="464"/>
      <c r="J68" s="464"/>
      <c r="K68" s="464"/>
      <c r="L68" s="464"/>
      <c r="M68" s="464"/>
      <c r="N68" s="464"/>
      <c r="O68" s="464"/>
      <c r="P68" s="464"/>
      <c r="Q68" s="464"/>
      <c r="R68" s="464"/>
      <c r="S68" s="464"/>
      <c r="T68" s="464"/>
      <c r="U68" s="464"/>
      <c r="V68" s="464"/>
      <c r="W68" s="464"/>
      <c r="X68" s="464"/>
      <c r="Y68" s="464"/>
      <c r="Z68" s="464"/>
    </row>
    <row r="69" spans="1:26" ht="15.75" customHeight="1" x14ac:dyDescent="0.25">
      <c r="A69" s="464"/>
      <c r="B69" s="464"/>
      <c r="C69" s="464"/>
      <c r="D69" s="464"/>
      <c r="E69" s="464"/>
      <c r="F69" s="464"/>
      <c r="G69" s="464"/>
      <c r="H69" s="464"/>
      <c r="I69" s="464"/>
      <c r="J69" s="464"/>
      <c r="K69" s="464"/>
      <c r="L69" s="464"/>
      <c r="M69" s="464"/>
      <c r="N69" s="464"/>
      <c r="O69" s="464"/>
      <c r="P69" s="464"/>
      <c r="Q69" s="464"/>
      <c r="R69" s="464"/>
      <c r="S69" s="464"/>
      <c r="T69" s="464"/>
      <c r="U69" s="464"/>
      <c r="V69" s="464"/>
      <c r="W69" s="464"/>
      <c r="X69" s="464"/>
      <c r="Y69" s="464"/>
      <c r="Z69" s="464"/>
    </row>
    <row r="70" spans="1:26" ht="15.75" customHeight="1" x14ac:dyDescent="0.25">
      <c r="A70" s="464"/>
      <c r="B70" s="464"/>
      <c r="C70" s="464"/>
      <c r="D70" s="464"/>
      <c r="E70" s="464"/>
      <c r="F70" s="464"/>
      <c r="G70" s="464"/>
      <c r="H70" s="464"/>
      <c r="I70" s="464"/>
      <c r="J70" s="464"/>
      <c r="K70" s="464"/>
      <c r="L70" s="464"/>
      <c r="M70" s="464"/>
      <c r="N70" s="464"/>
      <c r="O70" s="464"/>
      <c r="P70" s="464"/>
      <c r="Q70" s="464"/>
      <c r="R70" s="464"/>
      <c r="S70" s="464"/>
      <c r="T70" s="464"/>
      <c r="U70" s="464"/>
      <c r="V70" s="464"/>
      <c r="W70" s="464"/>
      <c r="X70" s="464"/>
      <c r="Y70" s="464"/>
      <c r="Z70" s="464"/>
    </row>
    <row r="71" spans="1:26" ht="15.75" customHeight="1" x14ac:dyDescent="0.25">
      <c r="A71" s="464"/>
      <c r="B71" s="464"/>
      <c r="C71" s="464"/>
      <c r="D71" s="464"/>
      <c r="E71" s="464"/>
      <c r="F71" s="464"/>
      <c r="G71" s="464"/>
      <c r="H71" s="464"/>
      <c r="I71" s="464"/>
      <c r="J71" s="464"/>
      <c r="K71" s="464"/>
      <c r="L71" s="464"/>
      <c r="M71" s="464"/>
      <c r="N71" s="464"/>
      <c r="O71" s="464"/>
      <c r="P71" s="464"/>
      <c r="Q71" s="464"/>
      <c r="R71" s="464"/>
      <c r="S71" s="464"/>
      <c r="T71" s="464"/>
      <c r="U71" s="464"/>
      <c r="V71" s="464"/>
      <c r="W71" s="464"/>
      <c r="X71" s="464"/>
      <c r="Y71" s="464"/>
      <c r="Z71" s="464"/>
    </row>
    <row r="72" spans="1:26" ht="15.75" customHeight="1" x14ac:dyDescent="0.25">
      <c r="A72" s="464"/>
      <c r="B72" s="464"/>
      <c r="C72" s="464"/>
      <c r="D72" s="464"/>
      <c r="E72" s="464"/>
      <c r="F72" s="464"/>
      <c r="G72" s="464"/>
      <c r="H72" s="464"/>
      <c r="I72" s="464"/>
      <c r="J72" s="464"/>
      <c r="K72" s="464"/>
      <c r="L72" s="464"/>
      <c r="M72" s="464"/>
      <c r="N72" s="464"/>
      <c r="O72" s="464"/>
      <c r="P72" s="464"/>
      <c r="Q72" s="464"/>
      <c r="R72" s="464"/>
      <c r="S72" s="464"/>
      <c r="T72" s="464"/>
      <c r="U72" s="464"/>
      <c r="V72" s="464"/>
      <c r="W72" s="464"/>
      <c r="X72" s="464"/>
      <c r="Y72" s="464"/>
      <c r="Z72" s="464"/>
    </row>
    <row r="73" spans="1:26" ht="15.75" customHeight="1" x14ac:dyDescent="0.25">
      <c r="A73" s="464"/>
      <c r="B73" s="464"/>
      <c r="C73" s="464"/>
      <c r="D73" s="464"/>
      <c r="E73" s="464"/>
      <c r="F73" s="464"/>
      <c r="G73" s="464"/>
      <c r="H73" s="464"/>
      <c r="I73" s="464"/>
      <c r="J73" s="464"/>
      <c r="K73" s="464"/>
      <c r="L73" s="464"/>
      <c r="M73" s="464"/>
      <c r="N73" s="464"/>
      <c r="O73" s="464"/>
      <c r="P73" s="464"/>
      <c r="Q73" s="464"/>
      <c r="R73" s="464"/>
      <c r="S73" s="464"/>
      <c r="T73" s="464"/>
      <c r="U73" s="464"/>
      <c r="V73" s="464"/>
      <c r="W73" s="464"/>
      <c r="X73" s="464"/>
      <c r="Y73" s="464"/>
      <c r="Z73" s="464"/>
    </row>
    <row r="74" spans="1:26" ht="15.75" customHeight="1" x14ac:dyDescent="0.25">
      <c r="A74" s="464"/>
      <c r="B74" s="464"/>
      <c r="C74" s="464"/>
      <c r="D74" s="464"/>
      <c r="E74" s="464"/>
      <c r="F74" s="464"/>
      <c r="G74" s="464"/>
      <c r="H74" s="464"/>
      <c r="I74" s="464"/>
      <c r="J74" s="464"/>
      <c r="K74" s="464"/>
      <c r="L74" s="464"/>
      <c r="M74" s="464"/>
      <c r="N74" s="464"/>
      <c r="O74" s="464"/>
      <c r="P74" s="464"/>
      <c r="Q74" s="464"/>
      <c r="R74" s="464"/>
      <c r="S74" s="464"/>
      <c r="T74" s="464"/>
      <c r="U74" s="464"/>
      <c r="V74" s="464"/>
      <c r="W74" s="464"/>
      <c r="X74" s="464"/>
      <c r="Y74" s="464"/>
      <c r="Z74" s="464"/>
    </row>
    <row r="75" spans="1:26" ht="15.75" customHeight="1" x14ac:dyDescent="0.25">
      <c r="A75" s="464"/>
      <c r="B75" s="464"/>
      <c r="C75" s="464"/>
      <c r="D75" s="464"/>
      <c r="E75" s="464"/>
      <c r="F75" s="464"/>
      <c r="G75" s="464"/>
      <c r="H75" s="464"/>
      <c r="I75" s="464"/>
      <c r="J75" s="464"/>
      <c r="K75" s="464"/>
      <c r="L75" s="464"/>
      <c r="M75" s="464"/>
      <c r="N75" s="464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4"/>
      <c r="Z75" s="464"/>
    </row>
    <row r="76" spans="1:26" ht="15.75" customHeight="1" x14ac:dyDescent="0.25">
      <c r="A76" s="464"/>
      <c r="B76" s="464"/>
      <c r="C76" s="464"/>
      <c r="D76" s="464"/>
      <c r="E76" s="464"/>
      <c r="F76" s="464"/>
      <c r="G76" s="464"/>
      <c r="H76" s="464"/>
      <c r="I76" s="464"/>
      <c r="J76" s="464"/>
      <c r="K76" s="464"/>
      <c r="L76" s="464"/>
      <c r="M76" s="464"/>
      <c r="N76" s="464"/>
      <c r="O76" s="464"/>
      <c r="P76" s="464"/>
      <c r="Q76" s="464"/>
      <c r="R76" s="464"/>
      <c r="S76" s="464"/>
      <c r="T76" s="464"/>
      <c r="U76" s="464"/>
      <c r="V76" s="464"/>
      <c r="W76" s="464"/>
      <c r="X76" s="464"/>
      <c r="Y76" s="464"/>
      <c r="Z76" s="464"/>
    </row>
    <row r="77" spans="1:26" ht="15.75" customHeight="1" x14ac:dyDescent="0.25">
      <c r="A77" s="464"/>
      <c r="B77" s="464"/>
      <c r="C77" s="464"/>
      <c r="D77" s="464"/>
      <c r="E77" s="464"/>
      <c r="F77" s="464"/>
      <c r="G77" s="464"/>
      <c r="H77" s="464"/>
      <c r="I77" s="464"/>
      <c r="J77" s="464"/>
      <c r="K77" s="464"/>
      <c r="L77" s="464"/>
      <c r="M77" s="464"/>
      <c r="N77" s="464"/>
      <c r="O77" s="464"/>
      <c r="P77" s="464"/>
      <c r="Q77" s="464"/>
      <c r="R77" s="464"/>
      <c r="S77" s="464"/>
      <c r="T77" s="464"/>
      <c r="U77" s="464"/>
      <c r="V77" s="464"/>
      <c r="W77" s="464"/>
      <c r="X77" s="464"/>
      <c r="Y77" s="464"/>
      <c r="Z77" s="464"/>
    </row>
    <row r="78" spans="1:26" ht="15.75" customHeight="1" x14ac:dyDescent="0.25">
      <c r="A78" s="464"/>
      <c r="B78" s="464"/>
      <c r="C78" s="464"/>
      <c r="D78" s="464"/>
      <c r="E78" s="464"/>
      <c r="F78" s="464"/>
      <c r="G78" s="464"/>
      <c r="H78" s="464"/>
      <c r="I78" s="464"/>
      <c r="J78" s="464"/>
      <c r="K78" s="464"/>
      <c r="L78" s="464"/>
      <c r="M78" s="464"/>
      <c r="N78" s="464"/>
      <c r="O78" s="464"/>
      <c r="P78" s="464"/>
      <c r="Q78" s="464"/>
      <c r="R78" s="464"/>
      <c r="S78" s="464"/>
      <c r="T78" s="464"/>
      <c r="U78" s="464"/>
      <c r="V78" s="464"/>
      <c r="W78" s="464"/>
      <c r="X78" s="464"/>
      <c r="Y78" s="464"/>
      <c r="Z78" s="464"/>
    </row>
    <row r="79" spans="1:26" ht="15.75" customHeight="1" x14ac:dyDescent="0.25">
      <c r="A79" s="464"/>
      <c r="B79" s="464"/>
      <c r="C79" s="464"/>
      <c r="D79" s="464"/>
      <c r="E79" s="464"/>
      <c r="F79" s="464"/>
      <c r="G79" s="464"/>
      <c r="H79" s="464"/>
      <c r="I79" s="464"/>
      <c r="J79" s="464"/>
      <c r="K79" s="464"/>
      <c r="L79" s="464"/>
      <c r="M79" s="464"/>
      <c r="N79" s="464"/>
      <c r="O79" s="464"/>
      <c r="P79" s="464"/>
      <c r="Q79" s="464"/>
      <c r="R79" s="464"/>
      <c r="S79" s="464"/>
      <c r="T79" s="464"/>
      <c r="U79" s="464"/>
      <c r="V79" s="464"/>
      <c r="W79" s="464"/>
      <c r="X79" s="464"/>
      <c r="Y79" s="464"/>
      <c r="Z79" s="464"/>
    </row>
    <row r="80" spans="1:26" ht="15.75" customHeight="1" x14ac:dyDescent="0.25">
      <c r="A80" s="464"/>
      <c r="B80" s="464"/>
      <c r="C80" s="464"/>
      <c r="D80" s="464"/>
      <c r="E80" s="464"/>
      <c r="F80" s="464"/>
      <c r="G80" s="464"/>
      <c r="H80" s="464"/>
      <c r="I80" s="464"/>
      <c r="J80" s="464"/>
      <c r="K80" s="464"/>
      <c r="L80" s="464"/>
      <c r="M80" s="464"/>
      <c r="N80" s="464"/>
      <c r="O80" s="464"/>
      <c r="P80" s="464"/>
      <c r="Q80" s="464"/>
      <c r="R80" s="464"/>
      <c r="S80" s="464"/>
      <c r="T80" s="464"/>
      <c r="U80" s="464"/>
      <c r="V80" s="464"/>
      <c r="W80" s="464"/>
      <c r="X80" s="464"/>
      <c r="Y80" s="464"/>
      <c r="Z80" s="464"/>
    </row>
    <row r="81" spans="1:26" ht="15.75" customHeight="1" x14ac:dyDescent="0.25">
      <c r="A81" s="464"/>
      <c r="B81" s="464"/>
      <c r="C81" s="464"/>
      <c r="D81" s="464"/>
      <c r="E81" s="464"/>
      <c r="F81" s="464"/>
      <c r="G81" s="464"/>
      <c r="H81" s="464"/>
      <c r="I81" s="464"/>
      <c r="J81" s="464"/>
      <c r="K81" s="464"/>
      <c r="L81" s="464"/>
      <c r="M81" s="464"/>
      <c r="N81" s="464"/>
      <c r="O81" s="464"/>
      <c r="P81" s="464"/>
      <c r="Q81" s="464"/>
      <c r="R81" s="464"/>
      <c r="S81" s="464"/>
      <c r="T81" s="464"/>
      <c r="U81" s="464"/>
      <c r="V81" s="464"/>
      <c r="W81" s="464"/>
      <c r="X81" s="464"/>
      <c r="Y81" s="464"/>
      <c r="Z81" s="464"/>
    </row>
    <row r="82" spans="1:26" ht="15.75" customHeight="1" x14ac:dyDescent="0.25">
      <c r="A82" s="464"/>
      <c r="B82" s="464"/>
      <c r="C82" s="464"/>
      <c r="D82" s="464"/>
      <c r="E82" s="464"/>
      <c r="F82" s="464"/>
      <c r="G82" s="464"/>
      <c r="H82" s="464"/>
      <c r="I82" s="464"/>
      <c r="J82" s="464"/>
      <c r="K82" s="464"/>
      <c r="L82" s="464"/>
      <c r="M82" s="464"/>
      <c r="N82" s="464"/>
      <c r="O82" s="464"/>
      <c r="P82" s="464"/>
      <c r="Q82" s="464"/>
      <c r="R82" s="464"/>
      <c r="S82" s="464"/>
      <c r="T82" s="464"/>
      <c r="U82" s="464"/>
      <c r="V82" s="464"/>
      <c r="W82" s="464"/>
      <c r="X82" s="464"/>
      <c r="Y82" s="464"/>
      <c r="Z82" s="464"/>
    </row>
    <row r="83" spans="1:26" ht="15.75" customHeight="1" x14ac:dyDescent="0.25">
      <c r="A83" s="464"/>
      <c r="B83" s="464"/>
      <c r="C83" s="464"/>
      <c r="D83" s="464"/>
      <c r="E83" s="464"/>
      <c r="F83" s="464"/>
      <c r="G83" s="464"/>
      <c r="H83" s="464"/>
      <c r="I83" s="464"/>
      <c r="J83" s="464"/>
      <c r="K83" s="464"/>
      <c r="L83" s="464"/>
      <c r="M83" s="464"/>
      <c r="N83" s="464"/>
      <c r="O83" s="464"/>
      <c r="P83" s="464"/>
      <c r="Q83" s="464"/>
      <c r="R83" s="464"/>
      <c r="S83" s="464"/>
      <c r="T83" s="464"/>
      <c r="U83" s="464"/>
      <c r="V83" s="464"/>
      <c r="W83" s="464"/>
      <c r="X83" s="464"/>
      <c r="Y83" s="464"/>
      <c r="Z83" s="464"/>
    </row>
    <row r="84" spans="1:26" ht="15.75" customHeight="1" x14ac:dyDescent="0.25">
      <c r="A84" s="464"/>
      <c r="B84" s="464"/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  <c r="Z84" s="464"/>
    </row>
    <row r="85" spans="1:26" ht="15.75" customHeight="1" x14ac:dyDescent="0.25">
      <c r="A85" s="464"/>
      <c r="B85" s="464"/>
      <c r="C85" s="464"/>
      <c r="D85" s="464"/>
      <c r="E85" s="464"/>
      <c r="F85" s="464"/>
      <c r="G85" s="464"/>
      <c r="H85" s="464"/>
      <c r="I85" s="464"/>
      <c r="J85" s="464"/>
      <c r="K85" s="464"/>
      <c r="L85" s="464"/>
      <c r="M85" s="464"/>
      <c r="N85" s="464"/>
      <c r="O85" s="464"/>
      <c r="P85" s="464"/>
      <c r="Q85" s="464"/>
      <c r="R85" s="464"/>
      <c r="S85" s="464"/>
      <c r="T85" s="464"/>
      <c r="U85" s="464"/>
      <c r="V85" s="464"/>
      <c r="W85" s="464"/>
      <c r="X85" s="464"/>
      <c r="Y85" s="464"/>
      <c r="Z85" s="464"/>
    </row>
    <row r="86" spans="1:26" ht="15.75" customHeight="1" x14ac:dyDescent="0.25">
      <c r="A86" s="464"/>
      <c r="B86" s="464"/>
      <c r="C86" s="464"/>
      <c r="D86" s="464"/>
      <c r="E86" s="464"/>
      <c r="F86" s="464"/>
      <c r="G86" s="464"/>
      <c r="H86" s="464"/>
      <c r="I86" s="464"/>
      <c r="J86" s="464"/>
      <c r="K86" s="464"/>
      <c r="L86" s="464"/>
      <c r="M86" s="464"/>
      <c r="N86" s="464"/>
      <c r="O86" s="464"/>
      <c r="P86" s="464"/>
      <c r="Q86" s="464"/>
      <c r="R86" s="464"/>
      <c r="S86" s="464"/>
      <c r="T86" s="464"/>
      <c r="U86" s="464"/>
      <c r="V86" s="464"/>
      <c r="W86" s="464"/>
      <c r="X86" s="464"/>
      <c r="Y86" s="464"/>
      <c r="Z86" s="464"/>
    </row>
    <row r="87" spans="1:26" ht="15.75" customHeight="1" x14ac:dyDescent="0.25">
      <c r="A87" s="464"/>
      <c r="B87" s="464"/>
      <c r="C87" s="464"/>
      <c r="D87" s="464"/>
      <c r="E87" s="464"/>
      <c r="F87" s="464"/>
      <c r="G87" s="464"/>
      <c r="H87" s="464"/>
      <c r="I87" s="464"/>
      <c r="J87" s="464"/>
      <c r="K87" s="464"/>
      <c r="L87" s="464"/>
      <c r="M87" s="464"/>
      <c r="N87" s="464"/>
      <c r="O87" s="464"/>
      <c r="P87" s="464"/>
      <c r="Q87" s="464"/>
      <c r="R87" s="464"/>
      <c r="S87" s="464"/>
      <c r="T87" s="464"/>
      <c r="U87" s="464"/>
      <c r="V87" s="464"/>
      <c r="W87" s="464"/>
      <c r="X87" s="464"/>
      <c r="Y87" s="464"/>
      <c r="Z87" s="464"/>
    </row>
    <row r="88" spans="1:26" ht="15.75" customHeight="1" x14ac:dyDescent="0.25">
      <c r="A88" s="464"/>
      <c r="B88" s="464"/>
      <c r="C88" s="464"/>
      <c r="D88" s="464"/>
      <c r="E88" s="464"/>
      <c r="F88" s="464"/>
      <c r="G88" s="464"/>
      <c r="H88" s="464"/>
      <c r="I88" s="464"/>
      <c r="J88" s="464"/>
      <c r="K88" s="464"/>
      <c r="L88" s="464"/>
      <c r="M88" s="464"/>
      <c r="N88" s="464"/>
      <c r="O88" s="464"/>
      <c r="P88" s="464"/>
      <c r="Q88" s="464"/>
      <c r="R88" s="464"/>
      <c r="S88" s="464"/>
      <c r="T88" s="464"/>
      <c r="U88" s="464"/>
      <c r="V88" s="464"/>
      <c r="W88" s="464"/>
      <c r="X88" s="464"/>
      <c r="Y88" s="464"/>
      <c r="Z88" s="464"/>
    </row>
    <row r="89" spans="1:26" ht="15.75" customHeight="1" x14ac:dyDescent="0.25">
      <c r="A89" s="464"/>
      <c r="B89" s="464"/>
      <c r="C89" s="464"/>
      <c r="D89" s="464"/>
      <c r="E89" s="464"/>
      <c r="F89" s="464"/>
      <c r="G89" s="464"/>
      <c r="H89" s="464"/>
      <c r="I89" s="464"/>
      <c r="J89" s="464"/>
      <c r="K89" s="464"/>
      <c r="L89" s="464"/>
      <c r="M89" s="464"/>
      <c r="N89" s="464"/>
      <c r="O89" s="464"/>
      <c r="P89" s="464"/>
      <c r="Q89" s="464"/>
      <c r="R89" s="464"/>
      <c r="S89" s="464"/>
      <c r="T89" s="464"/>
      <c r="U89" s="464"/>
      <c r="V89" s="464"/>
      <c r="W89" s="464"/>
      <c r="X89" s="464"/>
      <c r="Y89" s="464"/>
      <c r="Z89" s="464"/>
    </row>
    <row r="90" spans="1:26" ht="15.75" customHeight="1" x14ac:dyDescent="0.25">
      <c r="A90" s="464"/>
      <c r="B90" s="464"/>
      <c r="C90" s="464"/>
      <c r="D90" s="464"/>
      <c r="E90" s="464"/>
      <c r="F90" s="464"/>
      <c r="G90" s="464"/>
      <c r="H90" s="464"/>
      <c r="I90" s="464"/>
      <c r="J90" s="464"/>
      <c r="K90" s="464"/>
      <c r="L90" s="464"/>
      <c r="M90" s="464"/>
      <c r="N90" s="464"/>
      <c r="O90" s="464"/>
      <c r="P90" s="464"/>
      <c r="Q90" s="464"/>
      <c r="R90" s="464"/>
      <c r="S90" s="464"/>
      <c r="T90" s="464"/>
      <c r="U90" s="464"/>
      <c r="V90" s="464"/>
      <c r="W90" s="464"/>
      <c r="X90" s="464"/>
      <c r="Y90" s="464"/>
      <c r="Z90" s="464"/>
    </row>
    <row r="91" spans="1:26" ht="15.75" customHeight="1" x14ac:dyDescent="0.25">
      <c r="A91" s="464"/>
      <c r="B91" s="464"/>
      <c r="C91" s="464"/>
      <c r="D91" s="464"/>
      <c r="E91" s="464"/>
      <c r="F91" s="464"/>
      <c r="G91" s="464"/>
      <c r="H91" s="464"/>
      <c r="I91" s="464"/>
      <c r="J91" s="464"/>
      <c r="K91" s="464"/>
      <c r="L91" s="464"/>
      <c r="M91" s="464"/>
      <c r="N91" s="464"/>
      <c r="O91" s="464"/>
      <c r="P91" s="464"/>
      <c r="Q91" s="464"/>
      <c r="R91" s="464"/>
      <c r="S91" s="464"/>
      <c r="T91" s="464"/>
      <c r="U91" s="464"/>
      <c r="V91" s="464"/>
      <c r="W91" s="464"/>
      <c r="X91" s="464"/>
      <c r="Y91" s="464"/>
      <c r="Z91" s="464"/>
    </row>
    <row r="92" spans="1:26" ht="15.75" customHeight="1" x14ac:dyDescent="0.25">
      <c r="A92" s="464"/>
      <c r="B92" s="464"/>
      <c r="C92" s="464"/>
      <c r="D92" s="464"/>
      <c r="E92" s="464"/>
      <c r="F92" s="464"/>
      <c r="G92" s="464"/>
      <c r="H92" s="464"/>
      <c r="I92" s="464"/>
      <c r="J92" s="464"/>
      <c r="K92" s="464"/>
      <c r="L92" s="464"/>
      <c r="M92" s="464"/>
      <c r="N92" s="464"/>
      <c r="O92" s="464"/>
      <c r="P92" s="464"/>
      <c r="Q92" s="464"/>
      <c r="R92" s="464"/>
      <c r="S92" s="464"/>
      <c r="T92" s="464"/>
      <c r="U92" s="464"/>
      <c r="V92" s="464"/>
      <c r="W92" s="464"/>
      <c r="X92" s="464"/>
      <c r="Y92" s="464"/>
      <c r="Z92" s="464"/>
    </row>
    <row r="93" spans="1:26" ht="15.75" customHeight="1" x14ac:dyDescent="0.25">
      <c r="A93" s="464"/>
      <c r="B93" s="464"/>
      <c r="C93" s="464"/>
      <c r="D93" s="464"/>
      <c r="E93" s="464"/>
      <c r="F93" s="464"/>
      <c r="G93" s="464"/>
      <c r="H93" s="464"/>
      <c r="I93" s="464"/>
      <c r="J93" s="464"/>
      <c r="K93" s="464"/>
      <c r="L93" s="464"/>
      <c r="M93" s="464"/>
      <c r="N93" s="464"/>
      <c r="O93" s="464"/>
      <c r="P93" s="464"/>
      <c r="Q93" s="464"/>
      <c r="R93" s="464"/>
      <c r="S93" s="464"/>
      <c r="T93" s="464"/>
      <c r="U93" s="464"/>
      <c r="V93" s="464"/>
      <c r="W93" s="464"/>
      <c r="X93" s="464"/>
      <c r="Y93" s="464"/>
      <c r="Z93" s="464"/>
    </row>
    <row r="94" spans="1:26" ht="15.75" customHeight="1" x14ac:dyDescent="0.25">
      <c r="A94" s="464"/>
      <c r="B94" s="464"/>
      <c r="C94" s="464"/>
      <c r="D94" s="464"/>
      <c r="E94" s="464"/>
      <c r="F94" s="464"/>
      <c r="G94" s="464"/>
      <c r="H94" s="464"/>
      <c r="I94" s="464"/>
      <c r="J94" s="464"/>
      <c r="K94" s="464"/>
      <c r="L94" s="464"/>
      <c r="M94" s="464"/>
      <c r="N94" s="464"/>
      <c r="O94" s="464"/>
      <c r="P94" s="464"/>
      <c r="Q94" s="464"/>
      <c r="R94" s="464"/>
      <c r="S94" s="464"/>
      <c r="T94" s="464"/>
      <c r="U94" s="464"/>
      <c r="V94" s="464"/>
      <c r="W94" s="464"/>
      <c r="X94" s="464"/>
      <c r="Y94" s="464"/>
      <c r="Z94" s="464"/>
    </row>
    <row r="95" spans="1:26" ht="15.75" customHeight="1" x14ac:dyDescent="0.25">
      <c r="A95" s="464"/>
      <c r="B95" s="464"/>
      <c r="C95" s="464"/>
      <c r="D95" s="464"/>
      <c r="E95" s="464"/>
      <c r="F95" s="464"/>
      <c r="G95" s="464"/>
      <c r="H95" s="464"/>
      <c r="I95" s="464"/>
      <c r="J95" s="464"/>
      <c r="K95" s="464"/>
      <c r="L95" s="464"/>
      <c r="M95" s="464"/>
      <c r="N95" s="464"/>
      <c r="O95" s="464"/>
      <c r="P95" s="464"/>
      <c r="Q95" s="464"/>
      <c r="R95" s="464"/>
      <c r="S95" s="464"/>
      <c r="T95" s="464"/>
      <c r="U95" s="464"/>
      <c r="V95" s="464"/>
      <c r="W95" s="464"/>
      <c r="X95" s="464"/>
      <c r="Y95" s="464"/>
      <c r="Z95" s="464"/>
    </row>
    <row r="96" spans="1:26" ht="15.75" customHeight="1" x14ac:dyDescent="0.25">
      <c r="A96" s="464"/>
      <c r="B96" s="464"/>
      <c r="C96" s="464"/>
      <c r="D96" s="464"/>
      <c r="E96" s="464"/>
      <c r="F96" s="464"/>
      <c r="G96" s="464"/>
      <c r="H96" s="464"/>
      <c r="I96" s="464"/>
      <c r="J96" s="464"/>
      <c r="K96" s="464"/>
      <c r="L96" s="464"/>
      <c r="M96" s="464"/>
      <c r="N96" s="464"/>
      <c r="O96" s="464"/>
      <c r="P96" s="464"/>
      <c r="Q96" s="464"/>
      <c r="R96" s="464"/>
      <c r="S96" s="464"/>
      <c r="T96" s="464"/>
      <c r="U96" s="464"/>
      <c r="V96" s="464"/>
      <c r="W96" s="464"/>
      <c r="X96" s="464"/>
      <c r="Y96" s="464"/>
      <c r="Z96" s="464"/>
    </row>
    <row r="97" spans="1:26" ht="15.75" customHeight="1" x14ac:dyDescent="0.25">
      <c r="A97" s="464"/>
      <c r="B97" s="464"/>
      <c r="C97" s="464"/>
      <c r="D97" s="464"/>
      <c r="E97" s="464"/>
      <c r="F97" s="464"/>
      <c r="G97" s="464"/>
      <c r="H97" s="464"/>
      <c r="I97" s="464"/>
      <c r="J97" s="464"/>
      <c r="K97" s="464"/>
      <c r="L97" s="464"/>
      <c r="M97" s="464"/>
      <c r="N97" s="464"/>
      <c r="O97" s="464"/>
      <c r="P97" s="464"/>
      <c r="Q97" s="464"/>
      <c r="R97" s="464"/>
      <c r="S97" s="464"/>
      <c r="T97" s="464"/>
      <c r="U97" s="464"/>
      <c r="V97" s="464"/>
      <c r="W97" s="464"/>
      <c r="X97" s="464"/>
      <c r="Y97" s="464"/>
      <c r="Z97" s="464"/>
    </row>
    <row r="98" spans="1:26" ht="15.75" customHeight="1" x14ac:dyDescent="0.25">
      <c r="A98" s="464"/>
      <c r="B98" s="464"/>
      <c r="C98" s="464"/>
      <c r="D98" s="464"/>
      <c r="E98" s="464"/>
      <c r="F98" s="464"/>
      <c r="G98" s="464"/>
      <c r="H98" s="464"/>
      <c r="I98" s="464"/>
      <c r="J98" s="464"/>
      <c r="K98" s="464"/>
      <c r="L98" s="464"/>
      <c r="M98" s="464"/>
      <c r="N98" s="464"/>
      <c r="O98" s="464"/>
      <c r="P98" s="464"/>
      <c r="Q98" s="464"/>
      <c r="R98" s="464"/>
      <c r="S98" s="464"/>
      <c r="T98" s="464"/>
      <c r="U98" s="464"/>
      <c r="V98" s="464"/>
      <c r="W98" s="464"/>
      <c r="X98" s="464"/>
      <c r="Y98" s="464"/>
      <c r="Z98" s="464"/>
    </row>
    <row r="99" spans="1:26" ht="15.75" customHeight="1" x14ac:dyDescent="0.25">
      <c r="A99" s="464"/>
      <c r="B99" s="464"/>
      <c r="C99" s="464"/>
      <c r="D99" s="464"/>
      <c r="E99" s="464"/>
      <c r="F99" s="464"/>
      <c r="G99" s="464"/>
      <c r="H99" s="464"/>
      <c r="I99" s="464"/>
      <c r="J99" s="464"/>
      <c r="K99" s="464"/>
      <c r="L99" s="464"/>
      <c r="M99" s="464"/>
      <c r="N99" s="464"/>
      <c r="O99" s="464"/>
      <c r="P99" s="464"/>
      <c r="Q99" s="464"/>
      <c r="R99" s="464"/>
      <c r="S99" s="464"/>
      <c r="T99" s="464"/>
      <c r="U99" s="464"/>
      <c r="V99" s="464"/>
      <c r="W99" s="464"/>
      <c r="X99" s="464"/>
      <c r="Y99" s="464"/>
      <c r="Z99" s="464"/>
    </row>
    <row r="100" spans="1:26" ht="15.75" customHeight="1" x14ac:dyDescent="0.25">
      <c r="A100" s="464"/>
      <c r="B100" s="464"/>
      <c r="C100" s="464"/>
      <c r="D100" s="464"/>
      <c r="E100" s="464"/>
      <c r="F100" s="464"/>
      <c r="G100" s="464"/>
      <c r="H100" s="464"/>
      <c r="I100" s="464"/>
      <c r="J100" s="464"/>
      <c r="K100" s="464"/>
      <c r="L100" s="464"/>
      <c r="M100" s="464"/>
      <c r="N100" s="464"/>
      <c r="O100" s="464"/>
      <c r="P100" s="464"/>
      <c r="Q100" s="464"/>
      <c r="R100" s="464"/>
      <c r="S100" s="464"/>
      <c r="T100" s="464"/>
      <c r="U100" s="464"/>
      <c r="V100" s="464"/>
      <c r="W100" s="464"/>
      <c r="X100" s="464"/>
      <c r="Y100" s="464"/>
      <c r="Z100" s="464"/>
    </row>
    <row r="101" spans="1:26" ht="15.75" customHeight="1" x14ac:dyDescent="0.25">
      <c r="A101" s="464"/>
      <c r="B101" s="464"/>
      <c r="C101" s="464"/>
      <c r="D101" s="464"/>
      <c r="E101" s="464"/>
      <c r="F101" s="464"/>
      <c r="G101" s="464"/>
      <c r="H101" s="464"/>
      <c r="I101" s="464"/>
      <c r="J101" s="464"/>
      <c r="K101" s="464"/>
      <c r="L101" s="464"/>
      <c r="M101" s="464"/>
      <c r="N101" s="464"/>
      <c r="O101" s="464"/>
      <c r="P101" s="464"/>
      <c r="Q101" s="464"/>
      <c r="R101" s="464"/>
      <c r="S101" s="464"/>
      <c r="T101" s="464"/>
      <c r="U101" s="464"/>
      <c r="V101" s="464"/>
      <c r="W101" s="464"/>
      <c r="X101" s="464"/>
      <c r="Y101" s="464"/>
      <c r="Z101" s="464"/>
    </row>
    <row r="102" spans="1:26" ht="15.75" customHeight="1" x14ac:dyDescent="0.25">
      <c r="A102" s="464"/>
      <c r="B102" s="464"/>
      <c r="C102" s="464"/>
      <c r="D102" s="464"/>
      <c r="E102" s="464"/>
      <c r="F102" s="464"/>
      <c r="G102" s="464"/>
      <c r="H102" s="464"/>
      <c r="I102" s="464"/>
      <c r="J102" s="464"/>
      <c r="K102" s="464"/>
      <c r="L102" s="464"/>
      <c r="M102" s="464"/>
      <c r="N102" s="464"/>
      <c r="O102" s="464"/>
      <c r="P102" s="464"/>
      <c r="Q102" s="464"/>
      <c r="R102" s="464"/>
      <c r="S102" s="464"/>
      <c r="T102" s="464"/>
      <c r="U102" s="464"/>
      <c r="V102" s="464"/>
      <c r="W102" s="464"/>
      <c r="X102" s="464"/>
      <c r="Y102" s="464"/>
      <c r="Z102" s="464"/>
    </row>
    <row r="103" spans="1:26" ht="15.75" customHeight="1" x14ac:dyDescent="0.25">
      <c r="A103" s="464"/>
      <c r="B103" s="464"/>
      <c r="C103" s="464"/>
      <c r="D103" s="464"/>
      <c r="E103" s="464"/>
      <c r="F103" s="464"/>
      <c r="G103" s="464"/>
      <c r="H103" s="464"/>
      <c r="I103" s="464"/>
      <c r="J103" s="464"/>
      <c r="K103" s="464"/>
      <c r="L103" s="464"/>
      <c r="M103" s="464"/>
      <c r="N103" s="464"/>
      <c r="O103" s="464"/>
      <c r="P103" s="464"/>
      <c r="Q103" s="464"/>
      <c r="R103" s="464"/>
      <c r="S103" s="464"/>
      <c r="T103" s="464"/>
      <c r="U103" s="464"/>
      <c r="V103" s="464"/>
      <c r="W103" s="464"/>
      <c r="X103" s="464"/>
      <c r="Y103" s="464"/>
      <c r="Z103" s="464"/>
    </row>
    <row r="104" spans="1:26" ht="15.75" customHeight="1" x14ac:dyDescent="0.25">
      <c r="A104" s="464"/>
      <c r="B104" s="464"/>
      <c r="C104" s="464"/>
      <c r="D104" s="464"/>
      <c r="E104" s="464"/>
      <c r="F104" s="464"/>
      <c r="G104" s="464"/>
      <c r="H104" s="464"/>
      <c r="I104" s="464"/>
      <c r="J104" s="464"/>
      <c r="K104" s="464"/>
      <c r="L104" s="464"/>
      <c r="M104" s="464"/>
      <c r="N104" s="464"/>
      <c r="O104" s="464"/>
      <c r="P104" s="464"/>
      <c r="Q104" s="464"/>
      <c r="R104" s="464"/>
      <c r="S104" s="464"/>
      <c r="T104" s="464"/>
      <c r="U104" s="464"/>
      <c r="V104" s="464"/>
      <c r="W104" s="464"/>
      <c r="X104" s="464"/>
      <c r="Y104" s="464"/>
      <c r="Z104" s="464"/>
    </row>
    <row r="105" spans="1:26" ht="15.75" customHeight="1" x14ac:dyDescent="0.25">
      <c r="A105" s="464"/>
      <c r="B105" s="464"/>
      <c r="C105" s="464"/>
      <c r="D105" s="464"/>
      <c r="E105" s="464"/>
      <c r="F105" s="464"/>
      <c r="G105" s="464"/>
      <c r="H105" s="464"/>
      <c r="I105" s="464"/>
      <c r="J105" s="464"/>
      <c r="K105" s="464"/>
      <c r="L105" s="464"/>
      <c r="M105" s="464"/>
      <c r="N105" s="464"/>
      <c r="O105" s="464"/>
      <c r="P105" s="464"/>
      <c r="Q105" s="464"/>
      <c r="R105" s="464"/>
      <c r="S105" s="464"/>
      <c r="T105" s="464"/>
      <c r="U105" s="464"/>
      <c r="V105" s="464"/>
      <c r="W105" s="464"/>
      <c r="X105" s="464"/>
      <c r="Y105" s="464"/>
      <c r="Z105" s="464"/>
    </row>
    <row r="106" spans="1:26" ht="15.75" customHeight="1" x14ac:dyDescent="0.25">
      <c r="A106" s="464"/>
      <c r="B106" s="464"/>
      <c r="C106" s="464"/>
      <c r="D106" s="464"/>
      <c r="E106" s="464"/>
      <c r="F106" s="464"/>
      <c r="G106" s="464"/>
      <c r="H106" s="464"/>
      <c r="I106" s="464"/>
      <c r="J106" s="464"/>
      <c r="K106" s="464"/>
      <c r="L106" s="464"/>
      <c r="M106" s="464"/>
      <c r="N106" s="464"/>
      <c r="O106" s="464"/>
      <c r="P106" s="464"/>
      <c r="Q106" s="464"/>
      <c r="R106" s="464"/>
      <c r="S106" s="464"/>
      <c r="T106" s="464"/>
      <c r="U106" s="464"/>
      <c r="V106" s="464"/>
      <c r="W106" s="464"/>
      <c r="X106" s="464"/>
      <c r="Y106" s="464"/>
      <c r="Z106" s="464"/>
    </row>
    <row r="107" spans="1:26" ht="15.75" customHeight="1" x14ac:dyDescent="0.25">
      <c r="A107" s="464"/>
      <c r="B107" s="464"/>
      <c r="C107" s="464"/>
      <c r="D107" s="464"/>
      <c r="E107" s="464"/>
      <c r="F107" s="464"/>
      <c r="G107" s="464"/>
      <c r="H107" s="464"/>
      <c r="I107" s="464"/>
      <c r="J107" s="464"/>
      <c r="K107" s="464"/>
      <c r="L107" s="464"/>
      <c r="M107" s="464"/>
      <c r="N107" s="464"/>
      <c r="O107" s="464"/>
      <c r="P107" s="464"/>
      <c r="Q107" s="464"/>
      <c r="R107" s="464"/>
      <c r="S107" s="464"/>
      <c r="T107" s="464"/>
      <c r="U107" s="464"/>
      <c r="V107" s="464"/>
      <c r="W107" s="464"/>
      <c r="X107" s="464"/>
      <c r="Y107" s="464"/>
      <c r="Z107" s="464"/>
    </row>
    <row r="108" spans="1:26" ht="15.75" customHeight="1" x14ac:dyDescent="0.25">
      <c r="A108" s="464"/>
      <c r="B108" s="464"/>
      <c r="C108" s="464"/>
      <c r="D108" s="464"/>
      <c r="E108" s="464"/>
      <c r="F108" s="464"/>
      <c r="G108" s="464"/>
      <c r="H108" s="464"/>
      <c r="I108" s="464"/>
      <c r="J108" s="464"/>
      <c r="K108" s="464"/>
      <c r="L108" s="464"/>
      <c r="M108" s="464"/>
      <c r="N108" s="464"/>
      <c r="O108" s="464"/>
      <c r="P108" s="464"/>
      <c r="Q108" s="464"/>
      <c r="R108" s="464"/>
      <c r="S108" s="464"/>
      <c r="T108" s="464"/>
      <c r="U108" s="464"/>
      <c r="V108" s="464"/>
      <c r="W108" s="464"/>
      <c r="X108" s="464"/>
      <c r="Y108" s="464"/>
      <c r="Z108" s="464"/>
    </row>
    <row r="109" spans="1:26" ht="15.75" customHeight="1" x14ac:dyDescent="0.25">
      <c r="A109" s="464"/>
      <c r="B109" s="464"/>
      <c r="C109" s="464"/>
      <c r="D109" s="464"/>
      <c r="E109" s="464"/>
      <c r="F109" s="464"/>
      <c r="G109" s="464"/>
      <c r="H109" s="464"/>
      <c r="I109" s="464"/>
      <c r="J109" s="464"/>
      <c r="K109" s="464"/>
      <c r="L109" s="464"/>
      <c r="M109" s="464"/>
      <c r="N109" s="464"/>
      <c r="O109" s="464"/>
      <c r="P109" s="464"/>
      <c r="Q109" s="464"/>
      <c r="R109" s="464"/>
      <c r="S109" s="464"/>
      <c r="T109" s="464"/>
      <c r="U109" s="464"/>
      <c r="V109" s="464"/>
      <c r="W109" s="464"/>
      <c r="X109" s="464"/>
      <c r="Y109" s="464"/>
      <c r="Z109" s="464"/>
    </row>
    <row r="110" spans="1:26" ht="15.75" customHeight="1" x14ac:dyDescent="0.25">
      <c r="A110" s="464"/>
      <c r="B110" s="464"/>
      <c r="C110" s="464"/>
      <c r="D110" s="464"/>
      <c r="E110" s="464"/>
      <c r="F110" s="464"/>
      <c r="G110" s="464"/>
      <c r="H110" s="464"/>
      <c r="I110" s="464"/>
      <c r="J110" s="464"/>
      <c r="K110" s="464"/>
      <c r="L110" s="464"/>
      <c r="M110" s="464"/>
      <c r="N110" s="464"/>
      <c r="O110" s="464"/>
      <c r="P110" s="464"/>
      <c r="Q110" s="464"/>
      <c r="R110" s="464"/>
      <c r="S110" s="464"/>
      <c r="T110" s="464"/>
      <c r="U110" s="464"/>
      <c r="V110" s="464"/>
      <c r="W110" s="464"/>
      <c r="X110" s="464"/>
      <c r="Y110" s="464"/>
      <c r="Z110" s="464"/>
    </row>
    <row r="111" spans="1:26" ht="15.75" customHeight="1" x14ac:dyDescent="0.25">
      <c r="A111" s="464"/>
      <c r="B111" s="464"/>
      <c r="C111" s="464"/>
      <c r="D111" s="464"/>
      <c r="E111" s="464"/>
      <c r="F111" s="464"/>
      <c r="G111" s="464"/>
      <c r="H111" s="464"/>
      <c r="I111" s="464"/>
      <c r="J111" s="464"/>
      <c r="K111" s="464"/>
      <c r="L111" s="464"/>
      <c r="M111" s="464"/>
      <c r="N111" s="464"/>
      <c r="O111" s="464"/>
      <c r="P111" s="464"/>
      <c r="Q111" s="464"/>
      <c r="R111" s="464"/>
      <c r="S111" s="464"/>
      <c r="T111" s="464"/>
      <c r="U111" s="464"/>
      <c r="V111" s="464"/>
      <c r="W111" s="464"/>
      <c r="X111" s="464"/>
      <c r="Y111" s="464"/>
      <c r="Z111" s="464"/>
    </row>
    <row r="112" spans="1:26" ht="15.75" customHeight="1" x14ac:dyDescent="0.25">
      <c r="A112" s="464"/>
      <c r="B112" s="464"/>
      <c r="C112" s="464"/>
      <c r="D112" s="464"/>
      <c r="E112" s="464"/>
      <c r="F112" s="464"/>
      <c r="G112" s="464"/>
      <c r="H112" s="464"/>
      <c r="I112" s="464"/>
      <c r="J112" s="464"/>
      <c r="K112" s="464"/>
      <c r="L112" s="464"/>
      <c r="M112" s="464"/>
      <c r="N112" s="464"/>
      <c r="O112" s="464"/>
      <c r="P112" s="464"/>
      <c r="Q112" s="464"/>
      <c r="R112" s="464"/>
      <c r="S112" s="464"/>
      <c r="T112" s="464"/>
      <c r="U112" s="464"/>
      <c r="V112" s="464"/>
      <c r="W112" s="464"/>
      <c r="X112" s="464"/>
      <c r="Y112" s="464"/>
      <c r="Z112" s="464"/>
    </row>
    <row r="113" spans="1:26" ht="15.75" customHeight="1" x14ac:dyDescent="0.25">
      <c r="A113" s="464"/>
      <c r="B113" s="464"/>
      <c r="C113" s="464"/>
      <c r="D113" s="464"/>
      <c r="E113" s="464"/>
      <c r="F113" s="464"/>
      <c r="G113" s="464"/>
      <c r="H113" s="464"/>
      <c r="I113" s="464"/>
      <c r="J113" s="464"/>
      <c r="K113" s="464"/>
      <c r="L113" s="464"/>
      <c r="M113" s="464"/>
      <c r="N113" s="464"/>
      <c r="O113" s="464"/>
      <c r="P113" s="464"/>
      <c r="Q113" s="464"/>
      <c r="R113" s="464"/>
      <c r="S113" s="464"/>
      <c r="T113" s="464"/>
      <c r="U113" s="464"/>
      <c r="V113" s="464"/>
      <c r="W113" s="464"/>
      <c r="X113" s="464"/>
      <c r="Y113" s="464"/>
      <c r="Z113" s="464"/>
    </row>
    <row r="114" spans="1:26" ht="15.75" customHeight="1" x14ac:dyDescent="0.25">
      <c r="A114" s="464"/>
      <c r="B114" s="464"/>
      <c r="C114" s="464"/>
      <c r="D114" s="464"/>
      <c r="E114" s="464"/>
      <c r="F114" s="464"/>
      <c r="G114" s="464"/>
      <c r="H114" s="464"/>
      <c r="I114" s="464"/>
      <c r="J114" s="464"/>
      <c r="K114" s="464"/>
      <c r="L114" s="464"/>
      <c r="M114" s="464"/>
      <c r="N114" s="464"/>
      <c r="O114" s="464"/>
      <c r="P114" s="464"/>
      <c r="Q114" s="464"/>
      <c r="R114" s="464"/>
      <c r="S114" s="464"/>
      <c r="T114" s="464"/>
      <c r="U114" s="464"/>
      <c r="V114" s="464"/>
      <c r="W114" s="464"/>
      <c r="X114" s="464"/>
      <c r="Y114" s="464"/>
      <c r="Z114" s="464"/>
    </row>
    <row r="115" spans="1:26" ht="15.75" customHeight="1" x14ac:dyDescent="0.25">
      <c r="A115" s="464"/>
      <c r="B115" s="464"/>
      <c r="C115" s="464"/>
      <c r="D115" s="464"/>
      <c r="E115" s="464"/>
      <c r="F115" s="464"/>
      <c r="G115" s="464"/>
      <c r="H115" s="464"/>
      <c r="I115" s="464"/>
      <c r="J115" s="464"/>
      <c r="K115" s="464"/>
      <c r="L115" s="464"/>
      <c r="M115" s="464"/>
      <c r="N115" s="464"/>
      <c r="O115" s="464"/>
      <c r="P115" s="464"/>
      <c r="Q115" s="464"/>
      <c r="R115" s="464"/>
      <c r="S115" s="464"/>
      <c r="T115" s="464"/>
      <c r="U115" s="464"/>
      <c r="V115" s="464"/>
      <c r="W115" s="464"/>
      <c r="X115" s="464"/>
      <c r="Y115" s="464"/>
      <c r="Z115" s="464"/>
    </row>
    <row r="116" spans="1:26" ht="15.75" customHeight="1" x14ac:dyDescent="0.25">
      <c r="A116" s="464"/>
      <c r="B116" s="464"/>
      <c r="C116" s="464"/>
      <c r="D116" s="464"/>
      <c r="E116" s="464"/>
      <c r="F116" s="464"/>
      <c r="G116" s="464"/>
      <c r="H116" s="464"/>
      <c r="I116" s="464"/>
      <c r="J116" s="464"/>
      <c r="K116" s="464"/>
      <c r="L116" s="464"/>
      <c r="M116" s="464"/>
      <c r="N116" s="464"/>
      <c r="O116" s="464"/>
      <c r="P116" s="464"/>
      <c r="Q116" s="464"/>
      <c r="R116" s="464"/>
      <c r="S116" s="464"/>
      <c r="T116" s="464"/>
      <c r="U116" s="464"/>
      <c r="V116" s="464"/>
      <c r="W116" s="464"/>
      <c r="X116" s="464"/>
      <c r="Y116" s="464"/>
      <c r="Z116" s="464"/>
    </row>
    <row r="117" spans="1:26" ht="15.75" customHeight="1" x14ac:dyDescent="0.25">
      <c r="A117" s="464"/>
      <c r="B117" s="464"/>
      <c r="C117" s="464"/>
      <c r="D117" s="464"/>
      <c r="E117" s="464"/>
      <c r="F117" s="464"/>
      <c r="G117" s="464"/>
      <c r="H117" s="464"/>
      <c r="I117" s="464"/>
      <c r="J117" s="464"/>
      <c r="K117" s="464"/>
      <c r="L117" s="464"/>
      <c r="M117" s="464"/>
      <c r="N117" s="464"/>
      <c r="O117" s="464"/>
      <c r="P117" s="464"/>
      <c r="Q117" s="464"/>
      <c r="R117" s="464"/>
      <c r="S117" s="464"/>
      <c r="T117" s="464"/>
      <c r="U117" s="464"/>
      <c r="V117" s="464"/>
      <c r="W117" s="464"/>
      <c r="X117" s="464"/>
      <c r="Y117" s="464"/>
      <c r="Z117" s="464"/>
    </row>
    <row r="118" spans="1:26" ht="15.75" customHeight="1" x14ac:dyDescent="0.25">
      <c r="A118" s="464"/>
      <c r="B118" s="464"/>
      <c r="C118" s="464"/>
      <c r="D118" s="464"/>
      <c r="E118" s="464"/>
      <c r="F118" s="464"/>
      <c r="G118" s="464"/>
      <c r="H118" s="464"/>
      <c r="I118" s="464"/>
      <c r="J118" s="464"/>
      <c r="K118" s="464"/>
      <c r="L118" s="464"/>
      <c r="M118" s="464"/>
      <c r="N118" s="464"/>
      <c r="O118" s="464"/>
      <c r="P118" s="464"/>
      <c r="Q118" s="464"/>
      <c r="R118" s="464"/>
      <c r="S118" s="464"/>
      <c r="T118" s="464"/>
      <c r="U118" s="464"/>
      <c r="V118" s="464"/>
      <c r="W118" s="464"/>
      <c r="X118" s="464"/>
      <c r="Y118" s="464"/>
      <c r="Z118" s="464"/>
    </row>
    <row r="119" spans="1:26" ht="15.75" customHeight="1" x14ac:dyDescent="0.25">
      <c r="A119" s="464"/>
      <c r="B119" s="464"/>
      <c r="C119" s="464"/>
      <c r="D119" s="464"/>
      <c r="E119" s="464"/>
      <c r="F119" s="464"/>
      <c r="G119" s="464"/>
      <c r="H119" s="464"/>
      <c r="I119" s="464"/>
      <c r="J119" s="464"/>
      <c r="K119" s="464"/>
      <c r="L119" s="464"/>
      <c r="M119" s="464"/>
      <c r="N119" s="464"/>
      <c r="O119" s="464"/>
      <c r="P119" s="464"/>
      <c r="Q119" s="464"/>
      <c r="R119" s="464"/>
      <c r="S119" s="464"/>
      <c r="T119" s="464"/>
      <c r="U119" s="464"/>
      <c r="V119" s="464"/>
      <c r="W119" s="464"/>
      <c r="X119" s="464"/>
      <c r="Y119" s="464"/>
      <c r="Z119" s="464"/>
    </row>
    <row r="120" spans="1:26" ht="15.75" customHeight="1" x14ac:dyDescent="0.25">
      <c r="A120" s="464"/>
      <c r="B120" s="464"/>
      <c r="C120" s="464"/>
      <c r="D120" s="464"/>
      <c r="E120" s="464"/>
      <c r="F120" s="464"/>
      <c r="G120" s="464"/>
      <c r="H120" s="464"/>
      <c r="I120" s="464"/>
      <c r="J120" s="464"/>
      <c r="K120" s="464"/>
      <c r="L120" s="464"/>
      <c r="M120" s="464"/>
      <c r="N120" s="464"/>
      <c r="O120" s="464"/>
      <c r="P120" s="464"/>
      <c r="Q120" s="464"/>
      <c r="R120" s="464"/>
      <c r="S120" s="464"/>
      <c r="T120" s="464"/>
      <c r="U120" s="464"/>
      <c r="V120" s="464"/>
      <c r="W120" s="464"/>
      <c r="X120" s="464"/>
      <c r="Y120" s="464"/>
      <c r="Z120" s="464"/>
    </row>
    <row r="121" spans="1:26" ht="15.75" customHeight="1" x14ac:dyDescent="0.25">
      <c r="A121" s="464"/>
      <c r="B121" s="464"/>
      <c r="C121" s="464"/>
      <c r="D121" s="464"/>
      <c r="E121" s="464"/>
      <c r="F121" s="464"/>
      <c r="G121" s="464"/>
      <c r="H121" s="464"/>
      <c r="I121" s="464"/>
      <c r="J121" s="464"/>
      <c r="K121" s="464"/>
      <c r="L121" s="464"/>
      <c r="M121" s="464"/>
      <c r="N121" s="464"/>
      <c r="O121" s="464"/>
      <c r="P121" s="464"/>
      <c r="Q121" s="464"/>
      <c r="R121" s="464"/>
      <c r="S121" s="464"/>
      <c r="T121" s="464"/>
      <c r="U121" s="464"/>
      <c r="V121" s="464"/>
      <c r="W121" s="464"/>
      <c r="X121" s="464"/>
      <c r="Y121" s="464"/>
      <c r="Z121" s="464"/>
    </row>
    <row r="122" spans="1:26" ht="15.75" customHeight="1" x14ac:dyDescent="0.25">
      <c r="A122" s="464"/>
      <c r="B122" s="464"/>
      <c r="C122" s="464"/>
      <c r="D122" s="464"/>
      <c r="E122" s="464"/>
      <c r="F122" s="464"/>
      <c r="G122" s="464"/>
      <c r="H122" s="464"/>
      <c r="I122" s="464"/>
      <c r="J122" s="464"/>
      <c r="K122" s="464"/>
      <c r="L122" s="464"/>
      <c r="M122" s="464"/>
      <c r="N122" s="464"/>
      <c r="O122" s="464"/>
      <c r="P122" s="464"/>
      <c r="Q122" s="464"/>
      <c r="R122" s="464"/>
      <c r="S122" s="464"/>
      <c r="T122" s="464"/>
      <c r="U122" s="464"/>
      <c r="V122" s="464"/>
      <c r="W122" s="464"/>
      <c r="X122" s="464"/>
      <c r="Y122" s="464"/>
      <c r="Z122" s="464"/>
    </row>
    <row r="123" spans="1:26" ht="15.75" customHeight="1" x14ac:dyDescent="0.25">
      <c r="A123" s="464"/>
      <c r="B123" s="464"/>
      <c r="C123" s="464"/>
      <c r="D123" s="464"/>
      <c r="E123" s="464"/>
      <c r="F123" s="464"/>
      <c r="G123" s="464"/>
      <c r="H123" s="464"/>
      <c r="I123" s="464"/>
      <c r="J123" s="464"/>
      <c r="K123" s="464"/>
      <c r="L123" s="464"/>
      <c r="M123" s="464"/>
      <c r="N123" s="464"/>
      <c r="O123" s="464"/>
      <c r="P123" s="464"/>
      <c r="Q123" s="464"/>
      <c r="R123" s="464"/>
      <c r="S123" s="464"/>
      <c r="T123" s="464"/>
      <c r="U123" s="464"/>
      <c r="V123" s="464"/>
      <c r="W123" s="464"/>
      <c r="X123" s="464"/>
      <c r="Y123" s="464"/>
      <c r="Z123" s="464"/>
    </row>
    <row r="124" spans="1:26" ht="15.75" customHeight="1" x14ac:dyDescent="0.25">
      <c r="A124" s="464"/>
      <c r="B124" s="464"/>
      <c r="C124" s="464"/>
      <c r="D124" s="464"/>
      <c r="E124" s="464"/>
      <c r="F124" s="464"/>
      <c r="G124" s="464"/>
      <c r="H124" s="464"/>
      <c r="I124" s="464"/>
      <c r="J124" s="464"/>
      <c r="K124" s="464"/>
      <c r="L124" s="464"/>
      <c r="M124" s="464"/>
      <c r="N124" s="464"/>
      <c r="O124" s="464"/>
      <c r="P124" s="464"/>
      <c r="Q124" s="464"/>
      <c r="R124" s="464"/>
      <c r="S124" s="464"/>
      <c r="T124" s="464"/>
      <c r="U124" s="464"/>
      <c r="V124" s="464"/>
      <c r="W124" s="464"/>
      <c r="X124" s="464"/>
      <c r="Y124" s="464"/>
      <c r="Z124" s="464"/>
    </row>
    <row r="125" spans="1:26" ht="15.75" customHeight="1" x14ac:dyDescent="0.25">
      <c r="A125" s="464"/>
      <c r="B125" s="464"/>
      <c r="C125" s="464"/>
      <c r="D125" s="464"/>
      <c r="E125" s="464"/>
      <c r="F125" s="464"/>
      <c r="G125" s="464"/>
      <c r="H125" s="464"/>
      <c r="I125" s="464"/>
      <c r="J125" s="464"/>
      <c r="K125" s="464"/>
      <c r="L125" s="464"/>
      <c r="M125" s="464"/>
      <c r="N125" s="464"/>
      <c r="O125" s="464"/>
      <c r="P125" s="464"/>
      <c r="Q125" s="464"/>
      <c r="R125" s="464"/>
      <c r="S125" s="464"/>
      <c r="T125" s="464"/>
      <c r="U125" s="464"/>
      <c r="V125" s="464"/>
      <c r="W125" s="464"/>
      <c r="X125" s="464"/>
      <c r="Y125" s="464"/>
      <c r="Z125" s="464"/>
    </row>
    <row r="126" spans="1:26" ht="15.75" customHeight="1" x14ac:dyDescent="0.25">
      <c r="A126" s="464"/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  <c r="S126" s="464"/>
      <c r="T126" s="464"/>
      <c r="U126" s="464"/>
      <c r="V126" s="464"/>
      <c r="W126" s="464"/>
      <c r="X126" s="464"/>
      <c r="Y126" s="464"/>
      <c r="Z126" s="464"/>
    </row>
    <row r="127" spans="1:26" ht="15.75" customHeight="1" x14ac:dyDescent="0.25">
      <c r="A127" s="464"/>
      <c r="B127" s="464"/>
      <c r="C127" s="464"/>
      <c r="D127" s="464"/>
      <c r="E127" s="464"/>
      <c r="F127" s="464"/>
      <c r="G127" s="464"/>
      <c r="H127" s="464"/>
      <c r="I127" s="464"/>
      <c r="J127" s="464"/>
      <c r="K127" s="464"/>
      <c r="L127" s="464"/>
      <c r="M127" s="464"/>
      <c r="N127" s="464"/>
      <c r="O127" s="464"/>
      <c r="P127" s="464"/>
      <c r="Q127" s="464"/>
      <c r="R127" s="464"/>
      <c r="S127" s="464"/>
      <c r="T127" s="464"/>
      <c r="U127" s="464"/>
      <c r="V127" s="464"/>
      <c r="W127" s="464"/>
      <c r="X127" s="464"/>
      <c r="Y127" s="464"/>
      <c r="Z127" s="464"/>
    </row>
    <row r="128" spans="1:26" ht="15.75" customHeight="1" x14ac:dyDescent="0.25">
      <c r="A128" s="464"/>
      <c r="B128" s="464"/>
      <c r="C128" s="464"/>
      <c r="D128" s="464"/>
      <c r="E128" s="464"/>
      <c r="F128" s="464"/>
      <c r="G128" s="464"/>
      <c r="H128" s="464"/>
      <c r="I128" s="464"/>
      <c r="J128" s="464"/>
      <c r="K128" s="464"/>
      <c r="L128" s="464"/>
      <c r="M128" s="464"/>
      <c r="N128" s="464"/>
      <c r="O128" s="464"/>
      <c r="P128" s="464"/>
      <c r="Q128" s="464"/>
      <c r="R128" s="464"/>
      <c r="S128" s="464"/>
      <c r="T128" s="464"/>
      <c r="U128" s="464"/>
      <c r="V128" s="464"/>
      <c r="W128" s="464"/>
      <c r="X128" s="464"/>
      <c r="Y128" s="464"/>
      <c r="Z128" s="464"/>
    </row>
    <row r="129" spans="1:26" ht="15.75" customHeight="1" x14ac:dyDescent="0.25">
      <c r="A129" s="464"/>
      <c r="B129" s="464"/>
      <c r="C129" s="464"/>
      <c r="D129" s="464"/>
      <c r="E129" s="464"/>
      <c r="F129" s="464"/>
      <c r="G129" s="464"/>
      <c r="H129" s="464"/>
      <c r="I129" s="464"/>
      <c r="J129" s="464"/>
      <c r="K129" s="464"/>
      <c r="L129" s="464"/>
      <c r="M129" s="464"/>
      <c r="N129" s="464"/>
      <c r="O129" s="464"/>
      <c r="P129" s="464"/>
      <c r="Q129" s="464"/>
      <c r="R129" s="464"/>
      <c r="S129" s="464"/>
      <c r="T129" s="464"/>
      <c r="U129" s="464"/>
      <c r="V129" s="464"/>
      <c r="W129" s="464"/>
      <c r="X129" s="464"/>
      <c r="Y129" s="464"/>
      <c r="Z129" s="464"/>
    </row>
    <row r="130" spans="1:26" ht="15.75" customHeight="1" x14ac:dyDescent="0.25">
      <c r="A130" s="464"/>
      <c r="B130" s="464"/>
      <c r="C130" s="464"/>
      <c r="D130" s="464"/>
      <c r="E130" s="464"/>
      <c r="F130" s="464"/>
      <c r="G130" s="464"/>
      <c r="H130" s="464"/>
      <c r="I130" s="464"/>
      <c r="J130" s="464"/>
      <c r="K130" s="464"/>
      <c r="L130" s="464"/>
      <c r="M130" s="464"/>
      <c r="N130" s="464"/>
      <c r="O130" s="464"/>
      <c r="P130" s="464"/>
      <c r="Q130" s="464"/>
      <c r="R130" s="464"/>
      <c r="S130" s="464"/>
      <c r="T130" s="464"/>
      <c r="U130" s="464"/>
      <c r="V130" s="464"/>
      <c r="W130" s="464"/>
      <c r="X130" s="464"/>
      <c r="Y130" s="464"/>
      <c r="Z130" s="464"/>
    </row>
    <row r="131" spans="1:26" ht="15.75" customHeight="1" x14ac:dyDescent="0.25">
      <c r="A131" s="464"/>
      <c r="B131" s="464"/>
      <c r="C131" s="464"/>
      <c r="D131" s="464"/>
      <c r="E131" s="464"/>
      <c r="F131" s="464"/>
      <c r="G131" s="464"/>
      <c r="H131" s="464"/>
      <c r="I131" s="464"/>
      <c r="J131" s="464"/>
      <c r="K131" s="464"/>
      <c r="L131" s="464"/>
      <c r="M131" s="464"/>
      <c r="N131" s="464"/>
      <c r="O131" s="464"/>
      <c r="P131" s="464"/>
      <c r="Q131" s="464"/>
      <c r="R131" s="464"/>
      <c r="S131" s="464"/>
      <c r="T131" s="464"/>
      <c r="U131" s="464"/>
      <c r="V131" s="464"/>
      <c r="W131" s="464"/>
      <c r="X131" s="464"/>
      <c r="Y131" s="464"/>
      <c r="Z131" s="464"/>
    </row>
    <row r="132" spans="1:26" ht="15.75" customHeight="1" x14ac:dyDescent="0.25">
      <c r="A132" s="464"/>
      <c r="B132" s="464"/>
      <c r="C132" s="464"/>
      <c r="D132" s="464"/>
      <c r="E132" s="464"/>
      <c r="F132" s="464"/>
      <c r="G132" s="464"/>
      <c r="H132" s="464"/>
      <c r="I132" s="464"/>
      <c r="J132" s="464"/>
      <c r="K132" s="464"/>
      <c r="L132" s="464"/>
      <c r="M132" s="464"/>
      <c r="N132" s="464"/>
      <c r="O132" s="464"/>
      <c r="P132" s="464"/>
      <c r="Q132" s="464"/>
      <c r="R132" s="464"/>
      <c r="S132" s="464"/>
      <c r="T132" s="464"/>
      <c r="U132" s="464"/>
      <c r="V132" s="464"/>
      <c r="W132" s="464"/>
      <c r="X132" s="464"/>
      <c r="Y132" s="464"/>
      <c r="Z132" s="464"/>
    </row>
    <row r="133" spans="1:26" ht="15.75" customHeight="1" x14ac:dyDescent="0.25">
      <c r="A133" s="464"/>
      <c r="B133" s="464"/>
      <c r="C133" s="464"/>
      <c r="D133" s="464"/>
      <c r="E133" s="464"/>
      <c r="F133" s="464"/>
      <c r="G133" s="464"/>
      <c r="H133" s="464"/>
      <c r="I133" s="464"/>
      <c r="J133" s="464"/>
      <c r="K133" s="464"/>
      <c r="L133" s="464"/>
      <c r="M133" s="464"/>
      <c r="N133" s="464"/>
      <c r="O133" s="464"/>
      <c r="P133" s="464"/>
      <c r="Q133" s="464"/>
      <c r="R133" s="464"/>
      <c r="S133" s="464"/>
      <c r="T133" s="464"/>
      <c r="U133" s="464"/>
      <c r="V133" s="464"/>
      <c r="W133" s="464"/>
      <c r="X133" s="464"/>
      <c r="Y133" s="464"/>
      <c r="Z133" s="464"/>
    </row>
    <row r="134" spans="1:26" ht="15.75" customHeight="1" x14ac:dyDescent="0.25">
      <c r="A134" s="464"/>
      <c r="B134" s="464"/>
      <c r="C134" s="464"/>
      <c r="D134" s="464"/>
      <c r="E134" s="464"/>
      <c r="F134" s="464"/>
      <c r="G134" s="464"/>
      <c r="H134" s="464"/>
      <c r="I134" s="464"/>
      <c r="J134" s="464"/>
      <c r="K134" s="464"/>
      <c r="L134" s="464"/>
      <c r="M134" s="464"/>
      <c r="N134" s="464"/>
      <c r="O134" s="464"/>
      <c r="P134" s="464"/>
      <c r="Q134" s="464"/>
      <c r="R134" s="464"/>
      <c r="S134" s="464"/>
      <c r="T134" s="464"/>
      <c r="U134" s="464"/>
      <c r="V134" s="464"/>
      <c r="W134" s="464"/>
      <c r="X134" s="464"/>
      <c r="Y134" s="464"/>
      <c r="Z134" s="464"/>
    </row>
    <row r="135" spans="1:26" ht="15.75" customHeight="1" x14ac:dyDescent="0.25">
      <c r="A135" s="464"/>
      <c r="B135" s="464"/>
      <c r="C135" s="464"/>
      <c r="D135" s="464"/>
      <c r="E135" s="464"/>
      <c r="F135" s="464"/>
      <c r="G135" s="464"/>
      <c r="H135" s="464"/>
      <c r="I135" s="464"/>
      <c r="J135" s="464"/>
      <c r="K135" s="464"/>
      <c r="L135" s="464"/>
      <c r="M135" s="464"/>
      <c r="N135" s="464"/>
      <c r="O135" s="464"/>
      <c r="P135" s="464"/>
      <c r="Q135" s="464"/>
      <c r="R135" s="464"/>
      <c r="S135" s="464"/>
      <c r="T135" s="464"/>
      <c r="U135" s="464"/>
      <c r="V135" s="464"/>
      <c r="W135" s="464"/>
      <c r="X135" s="464"/>
      <c r="Y135" s="464"/>
      <c r="Z135" s="464"/>
    </row>
    <row r="136" spans="1:26" ht="15.75" customHeight="1" x14ac:dyDescent="0.25">
      <c r="A136" s="464"/>
      <c r="B136" s="464"/>
      <c r="C136" s="464"/>
      <c r="D136" s="464"/>
      <c r="E136" s="464"/>
      <c r="F136" s="464"/>
      <c r="G136" s="464"/>
      <c r="H136" s="464"/>
      <c r="I136" s="464"/>
      <c r="J136" s="464"/>
      <c r="K136" s="464"/>
      <c r="L136" s="464"/>
      <c r="M136" s="464"/>
      <c r="N136" s="464"/>
      <c r="O136" s="464"/>
      <c r="P136" s="464"/>
      <c r="Q136" s="464"/>
      <c r="R136" s="464"/>
      <c r="S136" s="464"/>
      <c r="T136" s="464"/>
      <c r="U136" s="464"/>
      <c r="V136" s="464"/>
      <c r="W136" s="464"/>
      <c r="X136" s="464"/>
      <c r="Y136" s="464"/>
      <c r="Z136" s="464"/>
    </row>
    <row r="137" spans="1:26" ht="15.75" customHeight="1" x14ac:dyDescent="0.25">
      <c r="A137" s="464"/>
      <c r="B137" s="464"/>
      <c r="C137" s="464"/>
      <c r="D137" s="464"/>
      <c r="E137" s="464"/>
      <c r="F137" s="464"/>
      <c r="G137" s="464"/>
      <c r="H137" s="464"/>
      <c r="I137" s="464"/>
      <c r="J137" s="464"/>
      <c r="K137" s="464"/>
      <c r="L137" s="464"/>
      <c r="M137" s="464"/>
      <c r="N137" s="464"/>
      <c r="O137" s="464"/>
      <c r="P137" s="464"/>
      <c r="Q137" s="464"/>
      <c r="R137" s="464"/>
      <c r="S137" s="464"/>
      <c r="T137" s="464"/>
      <c r="U137" s="464"/>
      <c r="V137" s="464"/>
      <c r="W137" s="464"/>
      <c r="X137" s="464"/>
      <c r="Y137" s="464"/>
      <c r="Z137" s="464"/>
    </row>
    <row r="138" spans="1:26" ht="15.75" customHeight="1" x14ac:dyDescent="0.25">
      <c r="A138" s="464"/>
      <c r="B138" s="464"/>
      <c r="C138" s="464"/>
      <c r="D138" s="464"/>
      <c r="E138" s="464"/>
      <c r="F138" s="464"/>
      <c r="G138" s="464"/>
      <c r="H138" s="464"/>
      <c r="I138" s="464"/>
      <c r="J138" s="464"/>
      <c r="K138" s="464"/>
      <c r="L138" s="464"/>
      <c r="M138" s="464"/>
      <c r="N138" s="464"/>
      <c r="O138" s="464"/>
      <c r="P138" s="464"/>
      <c r="Q138" s="464"/>
      <c r="R138" s="464"/>
      <c r="S138" s="464"/>
      <c r="T138" s="464"/>
      <c r="U138" s="464"/>
      <c r="V138" s="464"/>
      <c r="W138" s="464"/>
      <c r="X138" s="464"/>
      <c r="Y138" s="464"/>
      <c r="Z138" s="464"/>
    </row>
    <row r="139" spans="1:26" ht="15.75" customHeight="1" x14ac:dyDescent="0.25">
      <c r="A139" s="464"/>
      <c r="B139" s="464"/>
      <c r="C139" s="464"/>
      <c r="D139" s="464"/>
      <c r="E139" s="464"/>
      <c r="F139" s="464"/>
      <c r="G139" s="464"/>
      <c r="H139" s="464"/>
      <c r="I139" s="464"/>
      <c r="J139" s="464"/>
      <c r="K139" s="464"/>
      <c r="L139" s="464"/>
      <c r="M139" s="464"/>
      <c r="N139" s="464"/>
      <c r="O139" s="464"/>
      <c r="P139" s="464"/>
      <c r="Q139" s="464"/>
      <c r="R139" s="464"/>
      <c r="S139" s="464"/>
      <c r="T139" s="464"/>
      <c r="U139" s="464"/>
      <c r="V139" s="464"/>
      <c r="W139" s="464"/>
      <c r="X139" s="464"/>
      <c r="Y139" s="464"/>
      <c r="Z139" s="464"/>
    </row>
    <row r="140" spans="1:26" ht="15.75" customHeight="1" x14ac:dyDescent="0.25">
      <c r="A140" s="464"/>
      <c r="B140" s="464"/>
      <c r="C140" s="464"/>
      <c r="D140" s="464"/>
      <c r="E140" s="464"/>
      <c r="F140" s="464"/>
      <c r="G140" s="464"/>
      <c r="H140" s="464"/>
      <c r="I140" s="464"/>
      <c r="J140" s="464"/>
      <c r="K140" s="464"/>
      <c r="L140" s="464"/>
      <c r="M140" s="464"/>
      <c r="N140" s="464"/>
      <c r="O140" s="464"/>
      <c r="P140" s="464"/>
      <c r="Q140" s="464"/>
      <c r="R140" s="464"/>
      <c r="S140" s="464"/>
      <c r="T140" s="464"/>
      <c r="U140" s="464"/>
      <c r="V140" s="464"/>
      <c r="W140" s="464"/>
      <c r="X140" s="464"/>
      <c r="Y140" s="464"/>
      <c r="Z140" s="464"/>
    </row>
    <row r="141" spans="1:26" ht="15.75" customHeight="1" x14ac:dyDescent="0.25">
      <c r="A141" s="464"/>
      <c r="B141" s="464"/>
      <c r="C141" s="464"/>
      <c r="D141" s="464"/>
      <c r="E141" s="464"/>
      <c r="F141" s="464"/>
      <c r="G141" s="464"/>
      <c r="H141" s="464"/>
      <c r="I141" s="464"/>
      <c r="J141" s="464"/>
      <c r="K141" s="464"/>
      <c r="L141" s="464"/>
      <c r="M141" s="464"/>
      <c r="N141" s="464"/>
      <c r="O141" s="464"/>
      <c r="P141" s="464"/>
      <c r="Q141" s="464"/>
      <c r="R141" s="464"/>
      <c r="S141" s="464"/>
      <c r="T141" s="464"/>
      <c r="U141" s="464"/>
      <c r="V141" s="464"/>
      <c r="W141" s="464"/>
      <c r="X141" s="464"/>
      <c r="Y141" s="464"/>
      <c r="Z141" s="464"/>
    </row>
    <row r="142" spans="1:26" ht="15.75" customHeight="1" x14ac:dyDescent="0.25">
      <c r="A142" s="464"/>
      <c r="B142" s="464"/>
      <c r="C142" s="464"/>
      <c r="D142" s="464"/>
      <c r="E142" s="464"/>
      <c r="F142" s="464"/>
      <c r="G142" s="464"/>
      <c r="H142" s="464"/>
      <c r="I142" s="464"/>
      <c r="J142" s="464"/>
      <c r="K142" s="464"/>
      <c r="L142" s="464"/>
      <c r="M142" s="464"/>
      <c r="N142" s="464"/>
      <c r="O142" s="464"/>
      <c r="P142" s="464"/>
      <c r="Q142" s="464"/>
      <c r="R142" s="464"/>
      <c r="S142" s="464"/>
      <c r="T142" s="464"/>
      <c r="U142" s="464"/>
      <c r="V142" s="464"/>
      <c r="W142" s="464"/>
      <c r="X142" s="464"/>
      <c r="Y142" s="464"/>
      <c r="Z142" s="464"/>
    </row>
    <row r="143" spans="1:26" ht="15.75" customHeight="1" x14ac:dyDescent="0.25">
      <c r="A143" s="464"/>
      <c r="B143" s="464"/>
      <c r="C143" s="464"/>
      <c r="D143" s="464"/>
      <c r="E143" s="464"/>
      <c r="F143" s="464"/>
      <c r="G143" s="464"/>
      <c r="H143" s="464"/>
      <c r="I143" s="464"/>
      <c r="J143" s="464"/>
      <c r="K143" s="464"/>
      <c r="L143" s="464"/>
      <c r="M143" s="464"/>
      <c r="N143" s="464"/>
      <c r="O143" s="464"/>
      <c r="P143" s="464"/>
      <c r="Q143" s="464"/>
      <c r="R143" s="464"/>
      <c r="S143" s="464"/>
      <c r="T143" s="464"/>
      <c r="U143" s="464"/>
      <c r="V143" s="464"/>
      <c r="W143" s="464"/>
      <c r="X143" s="464"/>
      <c r="Y143" s="464"/>
      <c r="Z143" s="464"/>
    </row>
    <row r="144" spans="1:26" ht="15.75" customHeight="1" x14ac:dyDescent="0.25">
      <c r="A144" s="464"/>
      <c r="B144" s="464"/>
      <c r="C144" s="464"/>
      <c r="D144" s="464"/>
      <c r="E144" s="464"/>
      <c r="F144" s="464"/>
      <c r="G144" s="464"/>
      <c r="H144" s="464"/>
      <c r="I144" s="464"/>
      <c r="J144" s="464"/>
      <c r="K144" s="464"/>
      <c r="L144" s="464"/>
      <c r="M144" s="464"/>
      <c r="N144" s="464"/>
      <c r="O144" s="464"/>
      <c r="P144" s="464"/>
      <c r="Q144" s="464"/>
      <c r="R144" s="464"/>
      <c r="S144" s="464"/>
      <c r="T144" s="464"/>
      <c r="U144" s="464"/>
      <c r="V144" s="464"/>
      <c r="W144" s="464"/>
      <c r="X144" s="464"/>
      <c r="Y144" s="464"/>
      <c r="Z144" s="464"/>
    </row>
    <row r="145" spans="1:26" ht="15.75" customHeight="1" x14ac:dyDescent="0.25">
      <c r="A145" s="464"/>
      <c r="B145" s="464"/>
      <c r="C145" s="464"/>
      <c r="D145" s="464"/>
      <c r="E145" s="464"/>
      <c r="F145" s="464"/>
      <c r="G145" s="464"/>
      <c r="H145" s="464"/>
      <c r="I145" s="464"/>
      <c r="J145" s="464"/>
      <c r="K145" s="464"/>
      <c r="L145" s="464"/>
      <c r="M145" s="464"/>
      <c r="N145" s="464"/>
      <c r="O145" s="464"/>
      <c r="P145" s="464"/>
      <c r="Q145" s="464"/>
      <c r="R145" s="464"/>
      <c r="S145" s="464"/>
      <c r="T145" s="464"/>
      <c r="U145" s="464"/>
      <c r="V145" s="464"/>
      <c r="W145" s="464"/>
      <c r="X145" s="464"/>
      <c r="Y145" s="464"/>
      <c r="Z145" s="464"/>
    </row>
    <row r="146" spans="1:26" ht="15.75" customHeight="1" x14ac:dyDescent="0.25">
      <c r="A146" s="464"/>
      <c r="B146" s="464"/>
      <c r="C146" s="464"/>
      <c r="D146" s="464"/>
      <c r="E146" s="464"/>
      <c r="F146" s="464"/>
      <c r="G146" s="464"/>
      <c r="H146" s="464"/>
      <c r="I146" s="464"/>
      <c r="J146" s="464"/>
      <c r="K146" s="464"/>
      <c r="L146" s="464"/>
      <c r="M146" s="464"/>
      <c r="N146" s="464"/>
      <c r="O146" s="464"/>
      <c r="P146" s="464"/>
      <c r="Q146" s="464"/>
      <c r="R146" s="464"/>
      <c r="S146" s="464"/>
      <c r="T146" s="464"/>
      <c r="U146" s="464"/>
      <c r="V146" s="464"/>
      <c r="W146" s="464"/>
      <c r="X146" s="464"/>
      <c r="Y146" s="464"/>
      <c r="Z146" s="464"/>
    </row>
    <row r="147" spans="1:26" ht="15.75" customHeight="1" x14ac:dyDescent="0.25">
      <c r="A147" s="464"/>
      <c r="B147" s="464"/>
      <c r="C147" s="464"/>
      <c r="D147" s="464"/>
      <c r="E147" s="464"/>
      <c r="F147" s="464"/>
      <c r="G147" s="464"/>
      <c r="H147" s="464"/>
      <c r="I147" s="464"/>
      <c r="J147" s="464"/>
      <c r="K147" s="464"/>
      <c r="L147" s="464"/>
      <c r="M147" s="464"/>
      <c r="N147" s="464"/>
      <c r="O147" s="464"/>
      <c r="P147" s="464"/>
      <c r="Q147" s="464"/>
      <c r="R147" s="464"/>
      <c r="S147" s="464"/>
      <c r="T147" s="464"/>
      <c r="U147" s="464"/>
      <c r="V147" s="464"/>
      <c r="W147" s="464"/>
      <c r="X147" s="464"/>
      <c r="Y147" s="464"/>
      <c r="Z147" s="464"/>
    </row>
    <row r="148" spans="1:26" ht="15.75" customHeight="1" x14ac:dyDescent="0.25">
      <c r="A148" s="464"/>
      <c r="B148" s="464"/>
      <c r="C148" s="464"/>
      <c r="D148" s="464"/>
      <c r="E148" s="464"/>
      <c r="F148" s="464"/>
      <c r="G148" s="464"/>
      <c r="H148" s="464"/>
      <c r="I148" s="464"/>
      <c r="J148" s="464"/>
      <c r="K148" s="464"/>
      <c r="L148" s="464"/>
      <c r="M148" s="464"/>
      <c r="N148" s="464"/>
      <c r="O148" s="464"/>
      <c r="P148" s="464"/>
      <c r="Q148" s="464"/>
      <c r="R148" s="464"/>
      <c r="S148" s="464"/>
      <c r="T148" s="464"/>
      <c r="U148" s="464"/>
      <c r="V148" s="464"/>
      <c r="W148" s="464"/>
      <c r="X148" s="464"/>
      <c r="Y148" s="464"/>
      <c r="Z148" s="464"/>
    </row>
    <row r="149" spans="1:26" ht="15.75" customHeight="1" x14ac:dyDescent="0.25">
      <c r="A149" s="464"/>
      <c r="B149" s="464"/>
      <c r="C149" s="464"/>
      <c r="D149" s="464"/>
      <c r="E149" s="464"/>
      <c r="F149" s="464"/>
      <c r="G149" s="464"/>
      <c r="H149" s="464"/>
      <c r="I149" s="464"/>
      <c r="J149" s="464"/>
      <c r="K149" s="464"/>
      <c r="L149" s="464"/>
      <c r="M149" s="464"/>
      <c r="N149" s="464"/>
      <c r="O149" s="464"/>
      <c r="P149" s="464"/>
      <c r="Q149" s="464"/>
      <c r="R149" s="464"/>
      <c r="S149" s="464"/>
      <c r="T149" s="464"/>
      <c r="U149" s="464"/>
      <c r="V149" s="464"/>
      <c r="W149" s="464"/>
      <c r="X149" s="464"/>
      <c r="Y149" s="464"/>
      <c r="Z149" s="464"/>
    </row>
    <row r="150" spans="1:26" ht="15.75" customHeight="1" x14ac:dyDescent="0.25">
      <c r="A150" s="464"/>
      <c r="B150" s="464"/>
      <c r="C150" s="464"/>
      <c r="D150" s="464"/>
      <c r="E150" s="464"/>
      <c r="F150" s="464"/>
      <c r="G150" s="464"/>
      <c r="H150" s="464"/>
      <c r="I150" s="464"/>
      <c r="J150" s="464"/>
      <c r="K150" s="464"/>
      <c r="L150" s="464"/>
      <c r="M150" s="464"/>
      <c r="N150" s="464"/>
      <c r="O150" s="464"/>
      <c r="P150" s="464"/>
      <c r="Q150" s="464"/>
      <c r="R150" s="464"/>
      <c r="S150" s="464"/>
      <c r="T150" s="464"/>
      <c r="U150" s="464"/>
      <c r="V150" s="464"/>
      <c r="W150" s="464"/>
      <c r="X150" s="464"/>
      <c r="Y150" s="464"/>
      <c r="Z150" s="464"/>
    </row>
    <row r="151" spans="1:26" ht="15.75" customHeight="1" x14ac:dyDescent="0.25">
      <c r="A151" s="464"/>
      <c r="B151" s="464"/>
      <c r="C151" s="464"/>
      <c r="D151" s="464"/>
      <c r="E151" s="464"/>
      <c r="F151" s="464"/>
      <c r="G151" s="464"/>
      <c r="H151" s="464"/>
      <c r="I151" s="464"/>
      <c r="J151" s="464"/>
      <c r="K151" s="464"/>
      <c r="L151" s="464"/>
      <c r="M151" s="464"/>
      <c r="N151" s="464"/>
      <c r="O151" s="464"/>
      <c r="P151" s="464"/>
      <c r="Q151" s="464"/>
      <c r="R151" s="464"/>
      <c r="S151" s="464"/>
      <c r="T151" s="464"/>
      <c r="U151" s="464"/>
      <c r="V151" s="464"/>
      <c r="W151" s="464"/>
      <c r="X151" s="464"/>
      <c r="Y151" s="464"/>
      <c r="Z151" s="464"/>
    </row>
    <row r="152" spans="1:26" ht="15.75" customHeight="1" x14ac:dyDescent="0.25">
      <c r="A152" s="464"/>
      <c r="B152" s="464"/>
      <c r="C152" s="464"/>
      <c r="D152" s="464"/>
      <c r="E152" s="464"/>
      <c r="F152" s="464"/>
      <c r="G152" s="464"/>
      <c r="H152" s="464"/>
      <c r="I152" s="464"/>
      <c r="J152" s="464"/>
      <c r="K152" s="464"/>
      <c r="L152" s="464"/>
      <c r="M152" s="464"/>
      <c r="N152" s="464"/>
      <c r="O152" s="464"/>
      <c r="P152" s="464"/>
      <c r="Q152" s="464"/>
      <c r="R152" s="464"/>
      <c r="S152" s="464"/>
      <c r="T152" s="464"/>
      <c r="U152" s="464"/>
      <c r="V152" s="464"/>
      <c r="W152" s="464"/>
      <c r="X152" s="464"/>
      <c r="Y152" s="464"/>
      <c r="Z152" s="464"/>
    </row>
    <row r="153" spans="1:26" ht="15.75" customHeight="1" x14ac:dyDescent="0.25">
      <c r="A153" s="464"/>
      <c r="B153" s="464"/>
      <c r="C153" s="464"/>
      <c r="D153" s="464"/>
      <c r="E153" s="464"/>
      <c r="F153" s="464"/>
      <c r="G153" s="464"/>
      <c r="H153" s="464"/>
      <c r="I153" s="464"/>
      <c r="J153" s="464"/>
      <c r="K153" s="464"/>
      <c r="L153" s="464"/>
      <c r="M153" s="464"/>
      <c r="N153" s="464"/>
      <c r="O153" s="464"/>
      <c r="P153" s="464"/>
      <c r="Q153" s="464"/>
      <c r="R153" s="464"/>
      <c r="S153" s="464"/>
      <c r="T153" s="464"/>
      <c r="U153" s="464"/>
      <c r="V153" s="464"/>
      <c r="W153" s="464"/>
      <c r="X153" s="464"/>
      <c r="Y153" s="464"/>
      <c r="Z153" s="464"/>
    </row>
    <row r="154" spans="1:26" ht="15.75" customHeight="1" x14ac:dyDescent="0.25">
      <c r="A154" s="464"/>
      <c r="B154" s="464"/>
      <c r="C154" s="464"/>
      <c r="D154" s="464"/>
      <c r="E154" s="464"/>
      <c r="F154" s="464"/>
      <c r="G154" s="464"/>
      <c r="H154" s="464"/>
      <c r="I154" s="464"/>
      <c r="J154" s="464"/>
      <c r="K154" s="464"/>
      <c r="L154" s="464"/>
      <c r="M154" s="464"/>
      <c r="N154" s="464"/>
      <c r="O154" s="464"/>
      <c r="P154" s="464"/>
      <c r="Q154" s="464"/>
      <c r="R154" s="464"/>
      <c r="S154" s="464"/>
      <c r="T154" s="464"/>
      <c r="U154" s="464"/>
      <c r="V154" s="464"/>
      <c r="W154" s="464"/>
      <c r="X154" s="464"/>
      <c r="Y154" s="464"/>
      <c r="Z154" s="464"/>
    </row>
    <row r="155" spans="1:26" ht="15.75" customHeight="1" x14ac:dyDescent="0.25">
      <c r="A155" s="464"/>
      <c r="B155" s="464"/>
      <c r="C155" s="464"/>
      <c r="D155" s="464"/>
      <c r="E155" s="464"/>
      <c r="F155" s="464"/>
      <c r="G155" s="464"/>
      <c r="H155" s="464"/>
      <c r="I155" s="464"/>
      <c r="J155" s="464"/>
      <c r="K155" s="464"/>
      <c r="L155" s="464"/>
      <c r="M155" s="464"/>
      <c r="N155" s="464"/>
      <c r="O155" s="464"/>
      <c r="P155" s="464"/>
      <c r="Q155" s="464"/>
      <c r="R155" s="464"/>
      <c r="S155" s="464"/>
      <c r="T155" s="464"/>
      <c r="U155" s="464"/>
      <c r="V155" s="464"/>
      <c r="W155" s="464"/>
      <c r="X155" s="464"/>
      <c r="Y155" s="464"/>
      <c r="Z155" s="464"/>
    </row>
    <row r="156" spans="1:26" ht="15.75" customHeight="1" x14ac:dyDescent="0.25">
      <c r="A156" s="464"/>
      <c r="B156" s="464"/>
      <c r="C156" s="464"/>
      <c r="D156" s="464"/>
      <c r="E156" s="464"/>
      <c r="F156" s="464"/>
      <c r="G156" s="464"/>
      <c r="H156" s="464"/>
      <c r="I156" s="464"/>
      <c r="J156" s="464"/>
      <c r="K156" s="464"/>
      <c r="L156" s="464"/>
      <c r="M156" s="464"/>
      <c r="N156" s="464"/>
      <c r="O156" s="464"/>
      <c r="P156" s="464"/>
      <c r="Q156" s="464"/>
      <c r="R156" s="464"/>
      <c r="S156" s="464"/>
      <c r="T156" s="464"/>
      <c r="U156" s="464"/>
      <c r="V156" s="464"/>
      <c r="W156" s="464"/>
      <c r="X156" s="464"/>
      <c r="Y156" s="464"/>
      <c r="Z156" s="464"/>
    </row>
    <row r="157" spans="1:26" ht="15.75" customHeight="1" x14ac:dyDescent="0.25">
      <c r="A157" s="464"/>
      <c r="B157" s="464"/>
      <c r="C157" s="464"/>
      <c r="D157" s="464"/>
      <c r="E157" s="464"/>
      <c r="F157" s="464"/>
      <c r="G157" s="464"/>
      <c r="H157" s="464"/>
      <c r="I157" s="464"/>
      <c r="J157" s="464"/>
      <c r="K157" s="464"/>
      <c r="L157" s="464"/>
      <c r="M157" s="464"/>
      <c r="N157" s="464"/>
      <c r="O157" s="464"/>
      <c r="P157" s="464"/>
      <c r="Q157" s="464"/>
      <c r="R157" s="464"/>
      <c r="S157" s="464"/>
      <c r="T157" s="464"/>
      <c r="U157" s="464"/>
      <c r="V157" s="464"/>
      <c r="W157" s="464"/>
      <c r="X157" s="464"/>
      <c r="Y157" s="464"/>
      <c r="Z157" s="464"/>
    </row>
    <row r="158" spans="1:26" ht="15.75" customHeight="1" x14ac:dyDescent="0.25">
      <c r="A158" s="464"/>
      <c r="B158" s="464"/>
      <c r="C158" s="464"/>
      <c r="D158" s="464"/>
      <c r="E158" s="464"/>
      <c r="F158" s="464"/>
      <c r="G158" s="464"/>
      <c r="H158" s="464"/>
      <c r="I158" s="464"/>
      <c r="J158" s="464"/>
      <c r="K158" s="464"/>
      <c r="L158" s="464"/>
      <c r="M158" s="464"/>
      <c r="N158" s="464"/>
      <c r="O158" s="464"/>
      <c r="P158" s="464"/>
      <c r="Q158" s="464"/>
      <c r="R158" s="464"/>
      <c r="S158" s="464"/>
      <c r="T158" s="464"/>
      <c r="U158" s="464"/>
      <c r="V158" s="464"/>
      <c r="W158" s="464"/>
      <c r="X158" s="464"/>
      <c r="Y158" s="464"/>
      <c r="Z158" s="464"/>
    </row>
    <row r="159" spans="1:26" ht="15.75" customHeight="1" x14ac:dyDescent="0.25">
      <c r="A159" s="464"/>
      <c r="B159" s="464"/>
      <c r="C159" s="464"/>
      <c r="D159" s="464"/>
      <c r="E159" s="464"/>
      <c r="F159" s="464"/>
      <c r="G159" s="464"/>
      <c r="H159" s="464"/>
      <c r="I159" s="464"/>
      <c r="J159" s="464"/>
      <c r="K159" s="464"/>
      <c r="L159" s="464"/>
      <c r="M159" s="464"/>
      <c r="N159" s="464"/>
      <c r="O159" s="464"/>
      <c r="P159" s="464"/>
      <c r="Q159" s="464"/>
      <c r="R159" s="464"/>
      <c r="S159" s="464"/>
      <c r="T159" s="464"/>
      <c r="U159" s="464"/>
      <c r="V159" s="464"/>
      <c r="W159" s="464"/>
      <c r="X159" s="464"/>
      <c r="Y159" s="464"/>
      <c r="Z159" s="464"/>
    </row>
    <row r="160" spans="1:26" ht="15.75" customHeight="1" x14ac:dyDescent="0.25">
      <c r="A160" s="464"/>
      <c r="B160" s="464"/>
      <c r="C160" s="464"/>
      <c r="D160" s="464"/>
      <c r="E160" s="464"/>
      <c r="F160" s="464"/>
      <c r="G160" s="464"/>
      <c r="H160" s="464"/>
      <c r="I160" s="464"/>
      <c r="J160" s="464"/>
      <c r="K160" s="464"/>
      <c r="L160" s="464"/>
      <c r="M160" s="464"/>
      <c r="N160" s="464"/>
      <c r="O160" s="464"/>
      <c r="P160" s="464"/>
      <c r="Q160" s="464"/>
      <c r="R160" s="464"/>
      <c r="S160" s="464"/>
      <c r="T160" s="464"/>
      <c r="U160" s="464"/>
      <c r="V160" s="464"/>
      <c r="W160" s="464"/>
      <c r="X160" s="464"/>
      <c r="Y160" s="464"/>
      <c r="Z160" s="464"/>
    </row>
    <row r="161" spans="1:26" ht="15.75" customHeight="1" x14ac:dyDescent="0.25">
      <c r="A161" s="464"/>
      <c r="B161" s="464"/>
      <c r="C161" s="464"/>
      <c r="D161" s="464"/>
      <c r="E161" s="464"/>
      <c r="F161" s="464"/>
      <c r="G161" s="464"/>
      <c r="H161" s="464"/>
      <c r="I161" s="464"/>
      <c r="J161" s="464"/>
      <c r="K161" s="464"/>
      <c r="L161" s="464"/>
      <c r="M161" s="464"/>
      <c r="N161" s="464"/>
      <c r="O161" s="464"/>
      <c r="P161" s="464"/>
      <c r="Q161" s="464"/>
      <c r="R161" s="464"/>
      <c r="S161" s="464"/>
      <c r="T161" s="464"/>
      <c r="U161" s="464"/>
      <c r="V161" s="464"/>
      <c r="W161" s="464"/>
      <c r="X161" s="464"/>
      <c r="Y161" s="464"/>
      <c r="Z161" s="464"/>
    </row>
    <row r="162" spans="1:26" ht="15.75" customHeight="1" x14ac:dyDescent="0.25">
      <c r="A162" s="464"/>
      <c r="B162" s="464"/>
      <c r="C162" s="464"/>
      <c r="D162" s="464"/>
      <c r="E162" s="464"/>
      <c r="F162" s="464"/>
      <c r="G162" s="464"/>
      <c r="H162" s="464"/>
      <c r="I162" s="464"/>
      <c r="J162" s="464"/>
      <c r="K162" s="464"/>
      <c r="L162" s="464"/>
      <c r="M162" s="464"/>
      <c r="N162" s="464"/>
      <c r="O162" s="464"/>
      <c r="P162" s="464"/>
      <c r="Q162" s="464"/>
      <c r="R162" s="464"/>
      <c r="S162" s="464"/>
      <c r="T162" s="464"/>
      <c r="U162" s="464"/>
      <c r="V162" s="464"/>
      <c r="W162" s="464"/>
      <c r="X162" s="464"/>
      <c r="Y162" s="464"/>
      <c r="Z162" s="464"/>
    </row>
    <row r="163" spans="1:26" ht="15.75" customHeight="1" x14ac:dyDescent="0.25">
      <c r="A163" s="464"/>
      <c r="B163" s="464"/>
      <c r="C163" s="464"/>
      <c r="D163" s="464"/>
      <c r="E163" s="464"/>
      <c r="F163" s="464"/>
      <c r="G163" s="464"/>
      <c r="H163" s="464"/>
      <c r="I163" s="464"/>
      <c r="J163" s="464"/>
      <c r="K163" s="464"/>
      <c r="L163" s="464"/>
      <c r="M163" s="464"/>
      <c r="N163" s="464"/>
      <c r="O163" s="464"/>
      <c r="P163" s="464"/>
      <c r="Q163" s="464"/>
      <c r="R163" s="464"/>
      <c r="S163" s="464"/>
      <c r="T163" s="464"/>
      <c r="U163" s="464"/>
      <c r="V163" s="464"/>
      <c r="W163" s="464"/>
      <c r="X163" s="464"/>
      <c r="Y163" s="464"/>
      <c r="Z163" s="464"/>
    </row>
    <row r="164" spans="1:26" ht="15.75" customHeight="1" x14ac:dyDescent="0.25">
      <c r="A164" s="464"/>
      <c r="B164" s="464"/>
      <c r="C164" s="464"/>
      <c r="D164" s="464"/>
      <c r="E164" s="464"/>
      <c r="F164" s="464"/>
      <c r="G164" s="464"/>
      <c r="H164" s="464"/>
      <c r="I164" s="464"/>
      <c r="J164" s="464"/>
      <c r="K164" s="464"/>
      <c r="L164" s="464"/>
      <c r="M164" s="464"/>
      <c r="N164" s="464"/>
      <c r="O164" s="464"/>
      <c r="P164" s="464"/>
      <c r="Q164" s="464"/>
      <c r="R164" s="464"/>
      <c r="S164" s="464"/>
      <c r="T164" s="464"/>
      <c r="U164" s="464"/>
      <c r="V164" s="464"/>
      <c r="W164" s="464"/>
      <c r="X164" s="464"/>
      <c r="Y164" s="464"/>
      <c r="Z164" s="464"/>
    </row>
    <row r="165" spans="1:26" ht="15.75" customHeight="1" x14ac:dyDescent="0.25">
      <c r="A165" s="464"/>
      <c r="B165" s="464"/>
      <c r="C165" s="464"/>
      <c r="D165" s="464"/>
      <c r="E165" s="464"/>
      <c r="F165" s="464"/>
      <c r="G165" s="464"/>
      <c r="H165" s="464"/>
      <c r="I165" s="464"/>
      <c r="J165" s="464"/>
      <c r="K165" s="464"/>
      <c r="L165" s="464"/>
      <c r="M165" s="464"/>
      <c r="N165" s="464"/>
      <c r="O165" s="464"/>
      <c r="P165" s="464"/>
      <c r="Q165" s="464"/>
      <c r="R165" s="464"/>
      <c r="S165" s="464"/>
      <c r="T165" s="464"/>
      <c r="U165" s="464"/>
      <c r="V165" s="464"/>
      <c r="W165" s="464"/>
      <c r="X165" s="464"/>
      <c r="Y165" s="464"/>
      <c r="Z165" s="464"/>
    </row>
    <row r="166" spans="1:26" ht="15.75" customHeight="1" x14ac:dyDescent="0.25">
      <c r="A166" s="464"/>
      <c r="B166" s="464"/>
      <c r="C166" s="464"/>
      <c r="D166" s="464"/>
      <c r="E166" s="464"/>
      <c r="F166" s="464"/>
      <c r="G166" s="464"/>
      <c r="H166" s="464"/>
      <c r="I166" s="464"/>
      <c r="J166" s="464"/>
      <c r="K166" s="464"/>
      <c r="L166" s="464"/>
      <c r="M166" s="464"/>
      <c r="N166" s="464"/>
      <c r="O166" s="464"/>
      <c r="P166" s="464"/>
      <c r="Q166" s="464"/>
      <c r="R166" s="464"/>
      <c r="S166" s="464"/>
      <c r="T166" s="464"/>
      <c r="U166" s="464"/>
      <c r="V166" s="464"/>
      <c r="W166" s="464"/>
      <c r="X166" s="464"/>
      <c r="Y166" s="464"/>
      <c r="Z166" s="464"/>
    </row>
    <row r="167" spans="1:26" ht="15.75" customHeight="1" x14ac:dyDescent="0.25">
      <c r="A167" s="464"/>
      <c r="B167" s="464"/>
      <c r="C167" s="464"/>
      <c r="D167" s="464"/>
      <c r="E167" s="464"/>
      <c r="F167" s="464"/>
      <c r="G167" s="464"/>
      <c r="H167" s="464"/>
      <c r="I167" s="464"/>
      <c r="J167" s="464"/>
      <c r="K167" s="464"/>
      <c r="L167" s="464"/>
      <c r="M167" s="464"/>
      <c r="N167" s="464"/>
      <c r="O167" s="464"/>
      <c r="P167" s="464"/>
      <c r="Q167" s="464"/>
      <c r="R167" s="464"/>
      <c r="S167" s="464"/>
      <c r="T167" s="464"/>
      <c r="U167" s="464"/>
      <c r="V167" s="464"/>
      <c r="W167" s="464"/>
      <c r="X167" s="464"/>
      <c r="Y167" s="464"/>
      <c r="Z167" s="464"/>
    </row>
    <row r="168" spans="1:26" ht="15.75" customHeight="1" x14ac:dyDescent="0.25">
      <c r="A168" s="464"/>
      <c r="B168" s="464"/>
      <c r="C168" s="464"/>
      <c r="D168" s="464"/>
      <c r="E168" s="464"/>
      <c r="F168" s="464"/>
      <c r="G168" s="464"/>
      <c r="H168" s="464"/>
      <c r="I168" s="464"/>
      <c r="J168" s="464"/>
      <c r="K168" s="464"/>
      <c r="L168" s="464"/>
      <c r="M168" s="464"/>
      <c r="N168" s="464"/>
      <c r="O168" s="464"/>
      <c r="P168" s="464"/>
      <c r="Q168" s="464"/>
      <c r="R168" s="464"/>
      <c r="S168" s="464"/>
      <c r="T168" s="464"/>
      <c r="U168" s="464"/>
      <c r="V168" s="464"/>
      <c r="W168" s="464"/>
      <c r="X168" s="464"/>
      <c r="Y168" s="464"/>
      <c r="Z168" s="464"/>
    </row>
    <row r="169" spans="1:26" ht="15.75" customHeight="1" x14ac:dyDescent="0.25">
      <c r="A169" s="464"/>
      <c r="B169" s="464"/>
      <c r="C169" s="464"/>
      <c r="D169" s="464"/>
      <c r="E169" s="464"/>
      <c r="F169" s="464"/>
      <c r="G169" s="464"/>
      <c r="H169" s="464"/>
      <c r="I169" s="464"/>
      <c r="J169" s="464"/>
      <c r="K169" s="464"/>
      <c r="L169" s="464"/>
      <c r="M169" s="464"/>
      <c r="N169" s="464"/>
      <c r="O169" s="464"/>
      <c r="P169" s="464"/>
      <c r="Q169" s="464"/>
      <c r="R169" s="464"/>
      <c r="S169" s="464"/>
      <c r="T169" s="464"/>
      <c r="U169" s="464"/>
      <c r="V169" s="464"/>
      <c r="W169" s="464"/>
      <c r="X169" s="464"/>
      <c r="Y169" s="464"/>
      <c r="Z169" s="464"/>
    </row>
    <row r="170" spans="1:26" ht="15.75" customHeight="1" x14ac:dyDescent="0.25">
      <c r="A170" s="464"/>
      <c r="B170" s="464"/>
      <c r="C170" s="464"/>
      <c r="D170" s="464"/>
      <c r="E170" s="464"/>
      <c r="F170" s="464"/>
      <c r="G170" s="464"/>
      <c r="H170" s="464"/>
      <c r="I170" s="464"/>
      <c r="J170" s="464"/>
      <c r="K170" s="464"/>
      <c r="L170" s="464"/>
      <c r="M170" s="464"/>
      <c r="N170" s="464"/>
      <c r="O170" s="464"/>
      <c r="P170" s="464"/>
      <c r="Q170" s="464"/>
      <c r="R170" s="464"/>
      <c r="S170" s="464"/>
      <c r="T170" s="464"/>
      <c r="U170" s="464"/>
      <c r="V170" s="464"/>
      <c r="W170" s="464"/>
      <c r="X170" s="464"/>
      <c r="Y170" s="464"/>
      <c r="Z170" s="464"/>
    </row>
    <row r="171" spans="1:26" ht="15.75" customHeight="1" x14ac:dyDescent="0.25">
      <c r="A171" s="464"/>
      <c r="B171" s="464"/>
      <c r="C171" s="464"/>
      <c r="D171" s="464"/>
      <c r="E171" s="464"/>
      <c r="F171" s="464"/>
      <c r="G171" s="464"/>
      <c r="H171" s="464"/>
      <c r="I171" s="464"/>
      <c r="J171" s="464"/>
      <c r="K171" s="464"/>
      <c r="L171" s="464"/>
      <c r="M171" s="464"/>
      <c r="N171" s="464"/>
      <c r="O171" s="464"/>
      <c r="P171" s="464"/>
      <c r="Q171" s="464"/>
      <c r="R171" s="464"/>
      <c r="S171" s="464"/>
      <c r="T171" s="464"/>
      <c r="U171" s="464"/>
      <c r="V171" s="464"/>
      <c r="W171" s="464"/>
      <c r="X171" s="464"/>
      <c r="Y171" s="464"/>
      <c r="Z171" s="464"/>
    </row>
    <row r="172" spans="1:26" ht="15.75" customHeight="1" x14ac:dyDescent="0.25">
      <c r="A172" s="464"/>
      <c r="B172" s="464"/>
      <c r="C172" s="464"/>
      <c r="D172" s="464"/>
      <c r="E172" s="464"/>
      <c r="F172" s="464"/>
      <c r="G172" s="464"/>
      <c r="H172" s="464"/>
      <c r="I172" s="464"/>
      <c r="J172" s="464"/>
      <c r="K172" s="464"/>
      <c r="L172" s="464"/>
      <c r="M172" s="464"/>
      <c r="N172" s="464"/>
      <c r="O172" s="464"/>
      <c r="P172" s="464"/>
      <c r="Q172" s="464"/>
      <c r="R172" s="464"/>
      <c r="S172" s="464"/>
      <c r="T172" s="464"/>
      <c r="U172" s="464"/>
      <c r="V172" s="464"/>
      <c r="W172" s="464"/>
      <c r="X172" s="464"/>
      <c r="Y172" s="464"/>
      <c r="Z172" s="464"/>
    </row>
    <row r="173" spans="1:26" ht="15.75" customHeight="1" x14ac:dyDescent="0.25">
      <c r="A173" s="464"/>
      <c r="B173" s="464"/>
      <c r="C173" s="464"/>
      <c r="D173" s="464"/>
      <c r="E173" s="464"/>
      <c r="F173" s="464"/>
      <c r="G173" s="464"/>
      <c r="H173" s="464"/>
      <c r="I173" s="464"/>
      <c r="J173" s="464"/>
      <c r="K173" s="464"/>
      <c r="L173" s="464"/>
      <c r="M173" s="464"/>
      <c r="N173" s="464"/>
      <c r="O173" s="464"/>
      <c r="P173" s="464"/>
      <c r="Q173" s="464"/>
      <c r="R173" s="464"/>
      <c r="S173" s="464"/>
      <c r="T173" s="464"/>
      <c r="U173" s="464"/>
      <c r="V173" s="464"/>
      <c r="W173" s="464"/>
      <c r="X173" s="464"/>
      <c r="Y173" s="464"/>
      <c r="Z173" s="464"/>
    </row>
    <row r="174" spans="1:26" ht="15.75" customHeight="1" x14ac:dyDescent="0.25">
      <c r="A174" s="464"/>
      <c r="B174" s="464"/>
      <c r="C174" s="464"/>
      <c r="D174" s="464"/>
      <c r="E174" s="464"/>
      <c r="F174" s="464"/>
      <c r="G174" s="464"/>
      <c r="H174" s="464"/>
      <c r="I174" s="464"/>
      <c r="J174" s="464"/>
      <c r="K174" s="464"/>
      <c r="L174" s="464"/>
      <c r="M174" s="464"/>
      <c r="N174" s="464"/>
      <c r="O174" s="464"/>
      <c r="P174" s="464"/>
      <c r="Q174" s="464"/>
      <c r="R174" s="464"/>
      <c r="S174" s="464"/>
      <c r="T174" s="464"/>
      <c r="U174" s="464"/>
      <c r="V174" s="464"/>
      <c r="W174" s="464"/>
      <c r="X174" s="464"/>
      <c r="Y174" s="464"/>
      <c r="Z174" s="464"/>
    </row>
    <row r="175" spans="1:26" ht="15.75" customHeight="1" x14ac:dyDescent="0.25">
      <c r="A175" s="464"/>
      <c r="B175" s="464"/>
      <c r="C175" s="464"/>
      <c r="D175" s="464"/>
      <c r="E175" s="464"/>
      <c r="F175" s="464"/>
      <c r="G175" s="464"/>
      <c r="H175" s="464"/>
      <c r="I175" s="464"/>
      <c r="J175" s="464"/>
      <c r="K175" s="464"/>
      <c r="L175" s="464"/>
      <c r="M175" s="464"/>
      <c r="N175" s="464"/>
      <c r="O175" s="464"/>
      <c r="P175" s="464"/>
      <c r="Q175" s="464"/>
      <c r="R175" s="464"/>
      <c r="S175" s="464"/>
      <c r="T175" s="464"/>
      <c r="U175" s="464"/>
      <c r="V175" s="464"/>
      <c r="W175" s="464"/>
      <c r="X175" s="464"/>
      <c r="Y175" s="464"/>
      <c r="Z175" s="464"/>
    </row>
    <row r="176" spans="1:26" ht="15.75" customHeight="1" x14ac:dyDescent="0.25">
      <c r="A176" s="464"/>
      <c r="B176" s="464"/>
      <c r="C176" s="464"/>
      <c r="D176" s="464"/>
      <c r="E176" s="464"/>
      <c r="F176" s="464"/>
      <c r="G176" s="464"/>
      <c r="H176" s="464"/>
      <c r="I176" s="464"/>
      <c r="J176" s="464"/>
      <c r="K176" s="464"/>
      <c r="L176" s="464"/>
      <c r="M176" s="464"/>
      <c r="N176" s="464"/>
      <c r="O176" s="464"/>
      <c r="P176" s="464"/>
      <c r="Q176" s="464"/>
      <c r="R176" s="464"/>
      <c r="S176" s="464"/>
      <c r="T176" s="464"/>
      <c r="U176" s="464"/>
      <c r="V176" s="464"/>
      <c r="W176" s="464"/>
      <c r="X176" s="464"/>
      <c r="Y176" s="464"/>
      <c r="Z176" s="464"/>
    </row>
    <row r="177" spans="1:26" ht="15.75" customHeight="1" x14ac:dyDescent="0.25">
      <c r="A177" s="464"/>
      <c r="B177" s="464"/>
      <c r="C177" s="464"/>
      <c r="D177" s="464"/>
      <c r="E177" s="464"/>
      <c r="F177" s="464"/>
      <c r="G177" s="464"/>
      <c r="H177" s="464"/>
      <c r="I177" s="464"/>
      <c r="J177" s="464"/>
      <c r="K177" s="464"/>
      <c r="L177" s="464"/>
      <c r="M177" s="464"/>
      <c r="N177" s="464"/>
      <c r="O177" s="464"/>
      <c r="P177" s="464"/>
      <c r="Q177" s="464"/>
      <c r="R177" s="464"/>
      <c r="S177" s="464"/>
      <c r="T177" s="464"/>
      <c r="U177" s="464"/>
      <c r="V177" s="464"/>
      <c r="W177" s="464"/>
      <c r="X177" s="464"/>
      <c r="Y177" s="464"/>
      <c r="Z177" s="464"/>
    </row>
    <row r="178" spans="1:26" ht="15.75" customHeight="1" x14ac:dyDescent="0.25">
      <c r="A178" s="464"/>
      <c r="B178" s="464"/>
      <c r="C178" s="464"/>
      <c r="D178" s="464"/>
      <c r="E178" s="464"/>
      <c r="F178" s="464"/>
      <c r="G178" s="464"/>
      <c r="H178" s="464"/>
      <c r="I178" s="464"/>
      <c r="J178" s="464"/>
      <c r="K178" s="464"/>
      <c r="L178" s="464"/>
      <c r="M178" s="464"/>
      <c r="N178" s="464"/>
      <c r="O178" s="464"/>
      <c r="P178" s="464"/>
      <c r="Q178" s="464"/>
      <c r="R178" s="464"/>
      <c r="S178" s="464"/>
      <c r="T178" s="464"/>
      <c r="U178" s="464"/>
      <c r="V178" s="464"/>
      <c r="W178" s="464"/>
      <c r="X178" s="464"/>
      <c r="Y178" s="464"/>
      <c r="Z178" s="464"/>
    </row>
    <row r="179" spans="1:26" ht="15.75" customHeight="1" x14ac:dyDescent="0.25">
      <c r="A179" s="464"/>
      <c r="B179" s="464"/>
      <c r="C179" s="464"/>
      <c r="D179" s="464"/>
      <c r="E179" s="464"/>
      <c r="F179" s="464"/>
      <c r="G179" s="464"/>
      <c r="H179" s="464"/>
      <c r="I179" s="464"/>
      <c r="J179" s="464"/>
      <c r="K179" s="464"/>
      <c r="L179" s="464"/>
      <c r="M179" s="464"/>
      <c r="N179" s="464"/>
      <c r="O179" s="464"/>
      <c r="P179" s="464"/>
      <c r="Q179" s="464"/>
      <c r="R179" s="464"/>
      <c r="S179" s="464"/>
      <c r="T179" s="464"/>
      <c r="U179" s="464"/>
      <c r="V179" s="464"/>
      <c r="W179" s="464"/>
      <c r="X179" s="464"/>
      <c r="Y179" s="464"/>
      <c r="Z179" s="464"/>
    </row>
    <row r="180" spans="1:26" ht="15.75" customHeight="1" x14ac:dyDescent="0.25">
      <c r="A180" s="464"/>
      <c r="B180" s="464"/>
      <c r="C180" s="464"/>
      <c r="D180" s="464"/>
      <c r="E180" s="464"/>
      <c r="F180" s="464"/>
      <c r="G180" s="464"/>
      <c r="H180" s="464"/>
      <c r="I180" s="464"/>
      <c r="J180" s="464"/>
      <c r="K180" s="464"/>
      <c r="L180" s="464"/>
      <c r="M180" s="464"/>
      <c r="N180" s="464"/>
      <c r="O180" s="464"/>
      <c r="P180" s="464"/>
      <c r="Q180" s="464"/>
      <c r="R180" s="464"/>
      <c r="S180" s="464"/>
      <c r="T180" s="464"/>
      <c r="U180" s="464"/>
      <c r="V180" s="464"/>
      <c r="W180" s="464"/>
      <c r="X180" s="464"/>
      <c r="Y180" s="464"/>
      <c r="Z180" s="464"/>
    </row>
    <row r="181" spans="1:26" ht="15.75" customHeight="1" x14ac:dyDescent="0.25">
      <c r="A181" s="464"/>
      <c r="B181" s="464"/>
      <c r="C181" s="464"/>
      <c r="D181" s="464"/>
      <c r="E181" s="464"/>
      <c r="F181" s="464"/>
      <c r="G181" s="464"/>
      <c r="H181" s="464"/>
      <c r="I181" s="464"/>
      <c r="J181" s="464"/>
      <c r="K181" s="464"/>
      <c r="L181" s="464"/>
      <c r="M181" s="464"/>
      <c r="N181" s="464"/>
      <c r="O181" s="464"/>
      <c r="P181" s="464"/>
      <c r="Q181" s="464"/>
      <c r="R181" s="464"/>
      <c r="S181" s="464"/>
      <c r="T181" s="464"/>
      <c r="U181" s="464"/>
      <c r="V181" s="464"/>
      <c r="W181" s="464"/>
      <c r="X181" s="464"/>
      <c r="Y181" s="464"/>
      <c r="Z181" s="464"/>
    </row>
    <row r="182" spans="1:26" ht="15.75" customHeight="1" x14ac:dyDescent="0.25">
      <c r="A182" s="464"/>
      <c r="B182" s="464"/>
      <c r="C182" s="464"/>
      <c r="D182" s="464"/>
      <c r="E182" s="464"/>
      <c r="F182" s="464"/>
      <c r="G182" s="464"/>
      <c r="H182" s="464"/>
      <c r="I182" s="464"/>
      <c r="J182" s="464"/>
      <c r="K182" s="464"/>
      <c r="L182" s="464"/>
      <c r="M182" s="464"/>
      <c r="N182" s="464"/>
      <c r="O182" s="464"/>
      <c r="P182" s="464"/>
      <c r="Q182" s="464"/>
      <c r="R182" s="464"/>
      <c r="S182" s="464"/>
      <c r="T182" s="464"/>
      <c r="U182" s="464"/>
      <c r="V182" s="464"/>
      <c r="W182" s="464"/>
      <c r="X182" s="464"/>
      <c r="Y182" s="464"/>
      <c r="Z182" s="464"/>
    </row>
    <row r="183" spans="1:26" ht="15.75" customHeight="1" x14ac:dyDescent="0.25">
      <c r="A183" s="464"/>
      <c r="B183" s="464"/>
      <c r="C183" s="464"/>
      <c r="D183" s="464"/>
      <c r="E183" s="464"/>
      <c r="F183" s="464"/>
      <c r="G183" s="464"/>
      <c r="H183" s="464"/>
      <c r="I183" s="464"/>
      <c r="J183" s="464"/>
      <c r="K183" s="464"/>
      <c r="L183" s="464"/>
      <c r="M183" s="464"/>
      <c r="N183" s="464"/>
      <c r="O183" s="464"/>
      <c r="P183" s="464"/>
      <c r="Q183" s="464"/>
      <c r="R183" s="464"/>
      <c r="S183" s="464"/>
      <c r="T183" s="464"/>
      <c r="U183" s="464"/>
      <c r="V183" s="464"/>
      <c r="W183" s="464"/>
      <c r="X183" s="464"/>
      <c r="Y183" s="464"/>
      <c r="Z183" s="464"/>
    </row>
    <row r="184" spans="1:26" ht="15.75" customHeight="1" x14ac:dyDescent="0.25">
      <c r="A184" s="464"/>
      <c r="B184" s="464"/>
      <c r="C184" s="464"/>
      <c r="D184" s="464"/>
      <c r="E184" s="464"/>
      <c r="F184" s="464"/>
      <c r="G184" s="464"/>
      <c r="H184" s="464"/>
      <c r="I184" s="464"/>
      <c r="J184" s="464"/>
      <c r="K184" s="464"/>
      <c r="L184" s="464"/>
      <c r="M184" s="464"/>
      <c r="N184" s="464"/>
      <c r="O184" s="464"/>
      <c r="P184" s="464"/>
      <c r="Q184" s="464"/>
      <c r="R184" s="464"/>
      <c r="S184" s="464"/>
      <c r="T184" s="464"/>
      <c r="U184" s="464"/>
      <c r="V184" s="464"/>
      <c r="W184" s="464"/>
      <c r="X184" s="464"/>
      <c r="Y184" s="464"/>
      <c r="Z184" s="464"/>
    </row>
    <row r="185" spans="1:26" ht="15.75" customHeight="1" x14ac:dyDescent="0.25">
      <c r="A185" s="464"/>
      <c r="B185" s="464"/>
      <c r="C185" s="464"/>
      <c r="D185" s="464"/>
      <c r="E185" s="464"/>
      <c r="F185" s="464"/>
      <c r="G185" s="464"/>
      <c r="H185" s="464"/>
      <c r="I185" s="464"/>
      <c r="J185" s="464"/>
      <c r="K185" s="464"/>
      <c r="L185" s="464"/>
      <c r="M185" s="464"/>
      <c r="N185" s="464"/>
      <c r="O185" s="464"/>
      <c r="P185" s="464"/>
      <c r="Q185" s="464"/>
      <c r="R185" s="464"/>
      <c r="S185" s="464"/>
      <c r="T185" s="464"/>
      <c r="U185" s="464"/>
      <c r="V185" s="464"/>
      <c r="W185" s="464"/>
      <c r="X185" s="464"/>
      <c r="Y185" s="464"/>
      <c r="Z185" s="464"/>
    </row>
    <row r="186" spans="1:26" ht="15.75" customHeight="1" x14ac:dyDescent="0.25">
      <c r="A186" s="464"/>
      <c r="B186" s="464"/>
      <c r="C186" s="464"/>
      <c r="D186" s="464"/>
      <c r="E186" s="464"/>
      <c r="F186" s="464"/>
      <c r="G186" s="464"/>
      <c r="H186" s="464"/>
      <c r="I186" s="464"/>
      <c r="J186" s="464"/>
      <c r="K186" s="464"/>
      <c r="L186" s="464"/>
      <c r="M186" s="464"/>
      <c r="N186" s="464"/>
      <c r="O186" s="464"/>
      <c r="P186" s="464"/>
      <c r="Q186" s="464"/>
      <c r="R186" s="464"/>
      <c r="S186" s="464"/>
      <c r="T186" s="464"/>
      <c r="U186" s="464"/>
      <c r="V186" s="464"/>
      <c r="W186" s="464"/>
      <c r="X186" s="464"/>
      <c r="Y186" s="464"/>
      <c r="Z186" s="464"/>
    </row>
    <row r="187" spans="1:26" ht="15.75" customHeight="1" x14ac:dyDescent="0.25">
      <c r="A187" s="464"/>
      <c r="B187" s="464"/>
      <c r="C187" s="464"/>
      <c r="D187" s="464"/>
      <c r="E187" s="464"/>
      <c r="F187" s="464"/>
      <c r="G187" s="464"/>
      <c r="H187" s="464"/>
      <c r="I187" s="464"/>
      <c r="J187" s="464"/>
      <c r="K187" s="464"/>
      <c r="L187" s="464"/>
      <c r="M187" s="464"/>
      <c r="N187" s="464"/>
      <c r="O187" s="464"/>
      <c r="P187" s="464"/>
      <c r="Q187" s="464"/>
      <c r="R187" s="464"/>
      <c r="S187" s="464"/>
      <c r="T187" s="464"/>
      <c r="U187" s="464"/>
      <c r="V187" s="464"/>
      <c r="W187" s="464"/>
      <c r="X187" s="464"/>
      <c r="Y187" s="464"/>
      <c r="Z187" s="464"/>
    </row>
    <row r="188" spans="1:26" ht="15.75" customHeight="1" x14ac:dyDescent="0.25">
      <c r="A188" s="464"/>
      <c r="B188" s="464"/>
      <c r="C188" s="464"/>
      <c r="D188" s="464"/>
      <c r="E188" s="464"/>
      <c r="F188" s="464"/>
      <c r="G188" s="464"/>
      <c r="H188" s="464"/>
      <c r="I188" s="464"/>
      <c r="J188" s="464"/>
      <c r="K188" s="464"/>
      <c r="L188" s="464"/>
      <c r="M188" s="464"/>
      <c r="N188" s="464"/>
      <c r="O188" s="464"/>
      <c r="P188" s="464"/>
      <c r="Q188" s="464"/>
      <c r="R188" s="464"/>
      <c r="S188" s="464"/>
      <c r="T188" s="464"/>
      <c r="U188" s="464"/>
      <c r="V188" s="464"/>
      <c r="W188" s="464"/>
      <c r="X188" s="464"/>
      <c r="Y188" s="464"/>
      <c r="Z188" s="464"/>
    </row>
    <row r="189" spans="1:26" ht="15.75" customHeight="1" x14ac:dyDescent="0.25">
      <c r="A189" s="464"/>
      <c r="B189" s="464"/>
      <c r="C189" s="464"/>
      <c r="D189" s="464"/>
      <c r="E189" s="464"/>
      <c r="F189" s="464"/>
      <c r="G189" s="464"/>
      <c r="H189" s="464"/>
      <c r="I189" s="464"/>
      <c r="J189" s="464"/>
      <c r="K189" s="464"/>
      <c r="L189" s="464"/>
      <c r="M189" s="464"/>
      <c r="N189" s="464"/>
      <c r="O189" s="464"/>
      <c r="P189" s="464"/>
      <c r="Q189" s="464"/>
      <c r="R189" s="464"/>
      <c r="S189" s="464"/>
      <c r="T189" s="464"/>
      <c r="U189" s="464"/>
      <c r="V189" s="464"/>
      <c r="W189" s="464"/>
      <c r="X189" s="464"/>
      <c r="Y189" s="464"/>
      <c r="Z189" s="464"/>
    </row>
    <row r="190" spans="1:26" ht="15.75" customHeight="1" x14ac:dyDescent="0.25">
      <c r="A190" s="464"/>
      <c r="B190" s="464"/>
      <c r="C190" s="464"/>
      <c r="D190" s="464"/>
      <c r="E190" s="464"/>
      <c r="F190" s="464"/>
      <c r="G190" s="464"/>
      <c r="H190" s="464"/>
      <c r="I190" s="464"/>
      <c r="J190" s="464"/>
      <c r="K190" s="464"/>
      <c r="L190" s="464"/>
      <c r="M190" s="464"/>
      <c r="N190" s="464"/>
      <c r="O190" s="464"/>
      <c r="P190" s="464"/>
      <c r="Q190" s="464"/>
      <c r="R190" s="464"/>
      <c r="S190" s="464"/>
      <c r="T190" s="464"/>
      <c r="U190" s="464"/>
      <c r="V190" s="464"/>
      <c r="W190" s="464"/>
      <c r="X190" s="464"/>
      <c r="Y190" s="464"/>
      <c r="Z190" s="464"/>
    </row>
    <row r="191" spans="1:26" ht="15.75" customHeight="1" x14ac:dyDescent="0.25">
      <c r="A191" s="464"/>
      <c r="B191" s="464"/>
      <c r="C191" s="464"/>
      <c r="D191" s="464"/>
      <c r="E191" s="464"/>
      <c r="F191" s="464"/>
      <c r="G191" s="464"/>
      <c r="H191" s="464"/>
      <c r="I191" s="464"/>
      <c r="J191" s="464"/>
      <c r="K191" s="464"/>
      <c r="L191" s="464"/>
      <c r="M191" s="464"/>
      <c r="N191" s="464"/>
      <c r="O191" s="464"/>
      <c r="P191" s="464"/>
      <c r="Q191" s="464"/>
      <c r="R191" s="464"/>
      <c r="S191" s="464"/>
      <c r="T191" s="464"/>
      <c r="U191" s="464"/>
      <c r="V191" s="464"/>
      <c r="W191" s="464"/>
      <c r="X191" s="464"/>
      <c r="Y191" s="464"/>
      <c r="Z191" s="464"/>
    </row>
    <row r="192" spans="1:26" ht="15.75" customHeight="1" x14ac:dyDescent="0.25">
      <c r="A192" s="464"/>
      <c r="B192" s="464"/>
      <c r="C192" s="464"/>
      <c r="D192" s="464"/>
      <c r="E192" s="464"/>
      <c r="F192" s="464"/>
      <c r="G192" s="464"/>
      <c r="H192" s="464"/>
      <c r="I192" s="464"/>
      <c r="J192" s="464"/>
      <c r="K192" s="464"/>
      <c r="L192" s="464"/>
      <c r="M192" s="464"/>
      <c r="N192" s="464"/>
      <c r="O192" s="464"/>
      <c r="P192" s="464"/>
      <c r="Q192" s="464"/>
      <c r="R192" s="464"/>
      <c r="S192" s="464"/>
      <c r="T192" s="464"/>
      <c r="U192" s="464"/>
      <c r="V192" s="464"/>
      <c r="W192" s="464"/>
      <c r="X192" s="464"/>
      <c r="Y192" s="464"/>
      <c r="Z192" s="464"/>
    </row>
    <row r="193" spans="1:26" ht="15.75" customHeight="1" x14ac:dyDescent="0.25">
      <c r="A193" s="464"/>
      <c r="B193" s="464"/>
      <c r="C193" s="464"/>
      <c r="D193" s="464"/>
      <c r="E193" s="464"/>
      <c r="F193" s="464"/>
      <c r="G193" s="464"/>
      <c r="H193" s="464"/>
      <c r="I193" s="464"/>
      <c r="J193" s="464"/>
      <c r="K193" s="464"/>
      <c r="L193" s="464"/>
      <c r="M193" s="464"/>
      <c r="N193" s="464"/>
      <c r="O193" s="464"/>
      <c r="P193" s="464"/>
      <c r="Q193" s="464"/>
      <c r="R193" s="464"/>
      <c r="S193" s="464"/>
      <c r="T193" s="464"/>
      <c r="U193" s="464"/>
      <c r="V193" s="464"/>
      <c r="W193" s="464"/>
      <c r="X193" s="464"/>
      <c r="Y193" s="464"/>
      <c r="Z193" s="464"/>
    </row>
    <row r="194" spans="1:26" ht="15.75" customHeight="1" x14ac:dyDescent="0.25">
      <c r="A194" s="464"/>
      <c r="B194" s="464"/>
      <c r="C194" s="464"/>
      <c r="D194" s="464"/>
      <c r="E194" s="464"/>
      <c r="F194" s="464"/>
      <c r="G194" s="464"/>
      <c r="H194" s="464"/>
      <c r="I194" s="464"/>
      <c r="J194" s="464"/>
      <c r="K194" s="464"/>
      <c r="L194" s="464"/>
      <c r="M194" s="464"/>
      <c r="N194" s="464"/>
      <c r="O194" s="464"/>
      <c r="P194" s="464"/>
      <c r="Q194" s="464"/>
      <c r="R194" s="464"/>
      <c r="S194" s="464"/>
      <c r="T194" s="464"/>
      <c r="U194" s="464"/>
      <c r="V194" s="464"/>
      <c r="W194" s="464"/>
      <c r="X194" s="464"/>
      <c r="Y194" s="464"/>
      <c r="Z194" s="464"/>
    </row>
    <row r="195" spans="1:26" ht="15.75" customHeight="1" x14ac:dyDescent="0.25">
      <c r="A195" s="464"/>
      <c r="B195" s="464"/>
      <c r="C195" s="464"/>
      <c r="D195" s="464"/>
      <c r="E195" s="464"/>
      <c r="F195" s="464"/>
      <c r="G195" s="464"/>
      <c r="H195" s="464"/>
      <c r="I195" s="464"/>
      <c r="J195" s="464"/>
      <c r="K195" s="464"/>
      <c r="L195" s="464"/>
      <c r="M195" s="464"/>
      <c r="N195" s="464"/>
      <c r="O195" s="464"/>
      <c r="P195" s="464"/>
      <c r="Q195" s="464"/>
      <c r="R195" s="464"/>
      <c r="S195" s="464"/>
      <c r="T195" s="464"/>
      <c r="U195" s="464"/>
      <c r="V195" s="464"/>
      <c r="W195" s="464"/>
      <c r="X195" s="464"/>
      <c r="Y195" s="464"/>
      <c r="Z195" s="464"/>
    </row>
    <row r="196" spans="1:26" ht="15.75" customHeight="1" x14ac:dyDescent="0.25">
      <c r="A196" s="464"/>
      <c r="B196" s="464"/>
      <c r="C196" s="464"/>
      <c r="D196" s="464"/>
      <c r="E196" s="464"/>
      <c r="F196" s="464"/>
      <c r="G196" s="464"/>
      <c r="H196" s="464"/>
      <c r="I196" s="464"/>
      <c r="J196" s="464"/>
      <c r="K196" s="464"/>
      <c r="L196" s="464"/>
      <c r="M196" s="464"/>
      <c r="N196" s="464"/>
      <c r="O196" s="464"/>
      <c r="P196" s="464"/>
      <c r="Q196" s="464"/>
      <c r="R196" s="464"/>
      <c r="S196" s="464"/>
      <c r="T196" s="464"/>
      <c r="U196" s="464"/>
      <c r="V196" s="464"/>
      <c r="W196" s="464"/>
      <c r="X196" s="464"/>
      <c r="Y196" s="464"/>
      <c r="Z196" s="464"/>
    </row>
    <row r="197" spans="1:26" ht="15.75" customHeight="1" x14ac:dyDescent="0.25">
      <c r="A197" s="464"/>
      <c r="B197" s="464"/>
      <c r="C197" s="464"/>
      <c r="D197" s="464"/>
      <c r="E197" s="464"/>
      <c r="F197" s="464"/>
      <c r="G197" s="464"/>
      <c r="H197" s="464"/>
      <c r="I197" s="464"/>
      <c r="J197" s="464"/>
      <c r="K197" s="464"/>
      <c r="L197" s="464"/>
      <c r="M197" s="464"/>
      <c r="N197" s="464"/>
      <c r="O197" s="464"/>
      <c r="P197" s="464"/>
      <c r="Q197" s="464"/>
      <c r="R197" s="464"/>
      <c r="S197" s="464"/>
      <c r="T197" s="464"/>
      <c r="U197" s="464"/>
      <c r="V197" s="464"/>
      <c r="W197" s="464"/>
      <c r="X197" s="464"/>
      <c r="Y197" s="464"/>
      <c r="Z197" s="464"/>
    </row>
    <row r="198" spans="1:26" ht="15.75" customHeight="1" x14ac:dyDescent="0.25">
      <c r="A198" s="464"/>
      <c r="B198" s="464"/>
      <c r="C198" s="464"/>
      <c r="D198" s="464"/>
      <c r="E198" s="464"/>
      <c r="F198" s="464"/>
      <c r="G198" s="464"/>
      <c r="H198" s="464"/>
      <c r="I198" s="464"/>
      <c r="J198" s="464"/>
      <c r="K198" s="464"/>
      <c r="L198" s="464"/>
      <c r="M198" s="464"/>
      <c r="N198" s="464"/>
      <c r="O198" s="464"/>
      <c r="P198" s="464"/>
      <c r="Q198" s="464"/>
      <c r="R198" s="464"/>
      <c r="S198" s="464"/>
      <c r="T198" s="464"/>
      <c r="U198" s="464"/>
      <c r="V198" s="464"/>
      <c r="W198" s="464"/>
      <c r="X198" s="464"/>
      <c r="Y198" s="464"/>
      <c r="Z198" s="464"/>
    </row>
    <row r="199" spans="1:26" ht="15.75" customHeight="1" x14ac:dyDescent="0.25">
      <c r="A199" s="464"/>
      <c r="B199" s="464"/>
      <c r="C199" s="464"/>
      <c r="D199" s="464"/>
      <c r="E199" s="464"/>
      <c r="F199" s="464"/>
      <c r="G199" s="464"/>
      <c r="H199" s="464"/>
      <c r="I199" s="464"/>
      <c r="J199" s="464"/>
      <c r="K199" s="464"/>
      <c r="L199" s="464"/>
      <c r="M199" s="464"/>
      <c r="N199" s="464"/>
      <c r="O199" s="464"/>
      <c r="P199" s="464"/>
      <c r="Q199" s="464"/>
      <c r="R199" s="464"/>
      <c r="S199" s="464"/>
      <c r="T199" s="464"/>
      <c r="U199" s="464"/>
      <c r="V199" s="464"/>
      <c r="W199" s="464"/>
      <c r="X199" s="464"/>
      <c r="Y199" s="464"/>
      <c r="Z199" s="464"/>
    </row>
    <row r="200" spans="1:26" ht="15.75" customHeight="1" x14ac:dyDescent="0.25">
      <c r="A200" s="464"/>
      <c r="B200" s="464"/>
      <c r="C200" s="464"/>
      <c r="D200" s="464"/>
      <c r="E200" s="464"/>
      <c r="F200" s="464"/>
      <c r="G200" s="464"/>
      <c r="H200" s="464"/>
      <c r="I200" s="464"/>
      <c r="J200" s="464"/>
      <c r="K200" s="464"/>
      <c r="L200" s="464"/>
      <c r="M200" s="464"/>
      <c r="N200" s="464"/>
      <c r="O200" s="464"/>
      <c r="P200" s="464"/>
      <c r="Q200" s="464"/>
      <c r="R200" s="464"/>
      <c r="S200" s="464"/>
      <c r="T200" s="464"/>
      <c r="U200" s="464"/>
      <c r="V200" s="464"/>
      <c r="W200" s="464"/>
      <c r="X200" s="464"/>
      <c r="Y200" s="464"/>
      <c r="Z200" s="464"/>
    </row>
    <row r="201" spans="1:26" ht="15.75" customHeight="1" x14ac:dyDescent="0.25">
      <c r="A201" s="464"/>
      <c r="B201" s="464"/>
      <c r="C201" s="464"/>
      <c r="D201" s="464"/>
      <c r="E201" s="464"/>
      <c r="F201" s="464"/>
      <c r="G201" s="464"/>
      <c r="H201" s="464"/>
      <c r="I201" s="464"/>
      <c r="J201" s="464"/>
      <c r="K201" s="464"/>
      <c r="L201" s="464"/>
      <c r="M201" s="464"/>
      <c r="N201" s="464"/>
      <c r="O201" s="464"/>
      <c r="P201" s="464"/>
      <c r="Q201" s="464"/>
      <c r="R201" s="464"/>
      <c r="S201" s="464"/>
      <c r="T201" s="464"/>
      <c r="U201" s="464"/>
      <c r="V201" s="464"/>
      <c r="W201" s="464"/>
      <c r="X201" s="464"/>
      <c r="Y201" s="464"/>
      <c r="Z201" s="464"/>
    </row>
    <row r="202" spans="1:26" ht="15.75" customHeight="1" x14ac:dyDescent="0.25">
      <c r="A202" s="464"/>
      <c r="B202" s="464"/>
      <c r="C202" s="464"/>
      <c r="D202" s="464"/>
      <c r="E202" s="464"/>
      <c r="F202" s="464"/>
      <c r="G202" s="464"/>
      <c r="H202" s="464"/>
      <c r="I202" s="464"/>
      <c r="J202" s="464"/>
      <c r="K202" s="464"/>
      <c r="L202" s="464"/>
      <c r="M202" s="464"/>
      <c r="N202" s="464"/>
      <c r="O202" s="464"/>
      <c r="P202" s="464"/>
      <c r="Q202" s="464"/>
      <c r="R202" s="464"/>
      <c r="S202" s="464"/>
      <c r="T202" s="464"/>
      <c r="U202" s="464"/>
      <c r="V202" s="464"/>
      <c r="W202" s="464"/>
      <c r="X202" s="464"/>
      <c r="Y202" s="464"/>
      <c r="Z202" s="464"/>
    </row>
    <row r="203" spans="1:26" ht="15.75" customHeight="1" x14ac:dyDescent="0.25">
      <c r="A203" s="464"/>
      <c r="B203" s="464"/>
      <c r="C203" s="464"/>
      <c r="D203" s="464"/>
      <c r="E203" s="464"/>
      <c r="F203" s="464"/>
      <c r="G203" s="464"/>
      <c r="H203" s="464"/>
      <c r="I203" s="464"/>
      <c r="J203" s="464"/>
      <c r="K203" s="464"/>
      <c r="L203" s="464"/>
      <c r="M203" s="464"/>
      <c r="N203" s="464"/>
      <c r="O203" s="464"/>
      <c r="P203" s="464"/>
      <c r="Q203" s="464"/>
      <c r="R203" s="464"/>
      <c r="S203" s="464"/>
      <c r="T203" s="464"/>
      <c r="U203" s="464"/>
      <c r="V203" s="464"/>
      <c r="W203" s="464"/>
      <c r="X203" s="464"/>
      <c r="Y203" s="464"/>
      <c r="Z203" s="464"/>
    </row>
    <row r="204" spans="1:26" ht="15.75" customHeight="1" x14ac:dyDescent="0.25">
      <c r="A204" s="464"/>
      <c r="B204" s="464"/>
      <c r="C204" s="464"/>
      <c r="D204" s="464"/>
      <c r="E204" s="464"/>
      <c r="F204" s="464"/>
      <c r="G204" s="464"/>
      <c r="H204" s="464"/>
      <c r="I204" s="464"/>
      <c r="J204" s="464"/>
      <c r="K204" s="464"/>
      <c r="L204" s="464"/>
      <c r="M204" s="464"/>
      <c r="N204" s="464"/>
      <c r="O204" s="464"/>
      <c r="P204" s="464"/>
      <c r="Q204" s="464"/>
      <c r="R204" s="464"/>
      <c r="S204" s="464"/>
      <c r="T204" s="464"/>
      <c r="U204" s="464"/>
      <c r="V204" s="464"/>
      <c r="W204" s="464"/>
      <c r="X204" s="464"/>
      <c r="Y204" s="464"/>
      <c r="Z204" s="464"/>
    </row>
    <row r="205" spans="1:26" ht="15.75" customHeight="1" x14ac:dyDescent="0.25">
      <c r="A205" s="464"/>
      <c r="B205" s="464"/>
      <c r="C205" s="464"/>
      <c r="D205" s="464"/>
      <c r="E205" s="464"/>
      <c r="F205" s="464"/>
      <c r="G205" s="464"/>
      <c r="H205" s="464"/>
      <c r="I205" s="464"/>
      <c r="J205" s="464"/>
      <c r="K205" s="464"/>
      <c r="L205" s="464"/>
      <c r="M205" s="464"/>
      <c r="N205" s="464"/>
      <c r="O205" s="464"/>
      <c r="P205" s="464"/>
      <c r="Q205" s="464"/>
      <c r="R205" s="464"/>
      <c r="S205" s="464"/>
      <c r="T205" s="464"/>
      <c r="U205" s="464"/>
      <c r="V205" s="464"/>
      <c r="W205" s="464"/>
      <c r="X205" s="464"/>
      <c r="Y205" s="464"/>
      <c r="Z205" s="464"/>
    </row>
    <row r="206" spans="1:26" ht="15.75" customHeight="1" x14ac:dyDescent="0.25">
      <c r="A206" s="464"/>
      <c r="B206" s="464"/>
      <c r="C206" s="464"/>
      <c r="D206" s="464"/>
      <c r="E206" s="464"/>
      <c r="F206" s="464"/>
      <c r="G206" s="464"/>
      <c r="H206" s="464"/>
      <c r="I206" s="464"/>
      <c r="J206" s="464"/>
      <c r="K206" s="464"/>
      <c r="L206" s="464"/>
      <c r="M206" s="464"/>
      <c r="N206" s="464"/>
      <c r="O206" s="464"/>
      <c r="P206" s="464"/>
      <c r="Q206" s="464"/>
      <c r="R206" s="464"/>
      <c r="S206" s="464"/>
      <c r="T206" s="464"/>
      <c r="U206" s="464"/>
      <c r="V206" s="464"/>
      <c r="W206" s="464"/>
      <c r="X206" s="464"/>
      <c r="Y206" s="464"/>
      <c r="Z206" s="464"/>
    </row>
    <row r="207" spans="1:26" ht="15.75" customHeight="1" x14ac:dyDescent="0.25">
      <c r="A207" s="464"/>
      <c r="B207" s="464"/>
      <c r="C207" s="464"/>
      <c r="D207" s="464"/>
      <c r="E207" s="464"/>
      <c r="F207" s="464"/>
      <c r="G207" s="464"/>
      <c r="H207" s="464"/>
      <c r="I207" s="464"/>
      <c r="J207" s="464"/>
      <c r="K207" s="464"/>
      <c r="L207" s="464"/>
      <c r="M207" s="464"/>
      <c r="N207" s="464"/>
      <c r="O207" s="464"/>
      <c r="P207" s="464"/>
      <c r="Q207" s="464"/>
      <c r="R207" s="464"/>
      <c r="S207" s="464"/>
      <c r="T207" s="464"/>
      <c r="U207" s="464"/>
      <c r="V207" s="464"/>
      <c r="W207" s="464"/>
      <c r="X207" s="464"/>
      <c r="Y207" s="464"/>
      <c r="Z207" s="464"/>
    </row>
    <row r="208" spans="1:26" ht="15.75" customHeight="1" x14ac:dyDescent="0.25">
      <c r="A208" s="464"/>
      <c r="B208" s="464"/>
      <c r="C208" s="464"/>
      <c r="D208" s="464"/>
      <c r="E208" s="464"/>
      <c r="F208" s="464"/>
      <c r="G208" s="464"/>
      <c r="H208" s="464"/>
      <c r="I208" s="464"/>
      <c r="J208" s="464"/>
      <c r="K208" s="464"/>
      <c r="L208" s="464"/>
      <c r="M208" s="464"/>
      <c r="N208" s="464"/>
      <c r="O208" s="464"/>
      <c r="P208" s="464"/>
      <c r="Q208" s="464"/>
      <c r="R208" s="464"/>
      <c r="S208" s="464"/>
      <c r="T208" s="464"/>
      <c r="U208" s="464"/>
      <c r="V208" s="464"/>
      <c r="W208" s="464"/>
      <c r="X208" s="464"/>
      <c r="Y208" s="464"/>
      <c r="Z208" s="464"/>
    </row>
    <row r="209" spans="1:26" ht="15.75" customHeight="1" x14ac:dyDescent="0.25">
      <c r="A209" s="464"/>
      <c r="B209" s="464"/>
      <c r="C209" s="464"/>
      <c r="D209" s="464"/>
      <c r="E209" s="464"/>
      <c r="F209" s="464"/>
      <c r="G209" s="464"/>
      <c r="H209" s="464"/>
      <c r="I209" s="464"/>
      <c r="J209" s="464"/>
      <c r="K209" s="464"/>
      <c r="L209" s="464"/>
      <c r="M209" s="464"/>
      <c r="N209" s="464"/>
      <c r="O209" s="464"/>
      <c r="P209" s="464"/>
      <c r="Q209" s="464"/>
      <c r="R209" s="464"/>
      <c r="S209" s="464"/>
      <c r="T209" s="464"/>
      <c r="U209" s="464"/>
      <c r="V209" s="464"/>
      <c r="W209" s="464"/>
      <c r="X209" s="464"/>
      <c r="Y209" s="464"/>
      <c r="Z209" s="464"/>
    </row>
    <row r="210" spans="1:26" ht="15.75" customHeight="1" x14ac:dyDescent="0.25">
      <c r="A210" s="464"/>
      <c r="B210" s="464"/>
      <c r="C210" s="464"/>
      <c r="D210" s="464"/>
      <c r="E210" s="464"/>
      <c r="F210" s="464"/>
      <c r="G210" s="464"/>
      <c r="H210" s="464"/>
      <c r="I210" s="464"/>
      <c r="J210" s="464"/>
      <c r="K210" s="464"/>
      <c r="L210" s="464"/>
      <c r="M210" s="464"/>
      <c r="N210" s="464"/>
      <c r="O210" s="464"/>
      <c r="P210" s="464"/>
      <c r="Q210" s="464"/>
      <c r="R210" s="464"/>
      <c r="S210" s="464"/>
      <c r="T210" s="464"/>
      <c r="U210" s="464"/>
      <c r="V210" s="464"/>
      <c r="W210" s="464"/>
      <c r="X210" s="464"/>
      <c r="Y210" s="464"/>
      <c r="Z210" s="464"/>
    </row>
    <row r="211" spans="1:26" ht="15.75" customHeight="1" x14ac:dyDescent="0.25">
      <c r="A211" s="464"/>
      <c r="B211" s="464"/>
      <c r="C211" s="464"/>
      <c r="D211" s="464"/>
      <c r="E211" s="464"/>
      <c r="F211" s="464"/>
      <c r="G211" s="464"/>
      <c r="H211" s="464"/>
      <c r="I211" s="464"/>
      <c r="J211" s="464"/>
      <c r="K211" s="464"/>
      <c r="L211" s="464"/>
      <c r="M211" s="464"/>
      <c r="N211" s="464"/>
      <c r="O211" s="464"/>
      <c r="P211" s="464"/>
      <c r="Q211" s="464"/>
      <c r="R211" s="464"/>
      <c r="S211" s="464"/>
      <c r="T211" s="464"/>
      <c r="U211" s="464"/>
      <c r="V211" s="464"/>
      <c r="W211" s="464"/>
      <c r="X211" s="464"/>
      <c r="Y211" s="464"/>
      <c r="Z211" s="464"/>
    </row>
    <row r="212" spans="1:26" ht="15.75" customHeight="1" x14ac:dyDescent="0.25">
      <c r="A212" s="464"/>
      <c r="B212" s="464"/>
      <c r="C212" s="464"/>
      <c r="D212" s="464"/>
      <c r="E212" s="464"/>
      <c r="F212" s="464"/>
      <c r="G212" s="464"/>
      <c r="H212" s="464"/>
      <c r="I212" s="464"/>
      <c r="J212" s="464"/>
      <c r="K212" s="464"/>
      <c r="L212" s="464"/>
      <c r="M212" s="464"/>
      <c r="N212" s="464"/>
      <c r="O212" s="464"/>
      <c r="P212" s="464"/>
      <c r="Q212" s="464"/>
      <c r="R212" s="464"/>
      <c r="S212" s="464"/>
      <c r="T212" s="464"/>
      <c r="U212" s="464"/>
      <c r="V212" s="464"/>
      <c r="W212" s="464"/>
      <c r="X212" s="464"/>
      <c r="Y212" s="464"/>
      <c r="Z212" s="464"/>
    </row>
    <row r="213" spans="1:26" ht="15.75" customHeight="1" x14ac:dyDescent="0.25">
      <c r="A213" s="464"/>
      <c r="B213" s="464"/>
      <c r="C213" s="464"/>
      <c r="D213" s="464"/>
      <c r="E213" s="464"/>
      <c r="F213" s="464"/>
      <c r="G213" s="464"/>
      <c r="H213" s="464"/>
      <c r="I213" s="464"/>
      <c r="J213" s="464"/>
      <c r="K213" s="464"/>
      <c r="L213" s="464"/>
      <c r="M213" s="464"/>
      <c r="N213" s="464"/>
      <c r="O213" s="464"/>
      <c r="P213" s="464"/>
      <c r="Q213" s="464"/>
      <c r="R213" s="464"/>
      <c r="S213" s="464"/>
      <c r="T213" s="464"/>
      <c r="U213" s="464"/>
      <c r="V213" s="464"/>
      <c r="W213" s="464"/>
      <c r="X213" s="464"/>
      <c r="Y213" s="464"/>
      <c r="Z213" s="464"/>
    </row>
    <row r="214" spans="1:26" ht="15.75" customHeight="1" x14ac:dyDescent="0.25">
      <c r="A214" s="464"/>
      <c r="B214" s="464"/>
      <c r="C214" s="464"/>
      <c r="D214" s="464"/>
      <c r="E214" s="464"/>
      <c r="F214" s="464"/>
      <c r="G214" s="464"/>
      <c r="H214" s="464"/>
      <c r="I214" s="464"/>
      <c r="J214" s="464"/>
      <c r="K214" s="464"/>
      <c r="L214" s="464"/>
      <c r="M214" s="464"/>
      <c r="N214" s="464"/>
      <c r="O214" s="464"/>
      <c r="P214" s="464"/>
      <c r="Q214" s="464"/>
      <c r="R214" s="464"/>
      <c r="S214" s="464"/>
      <c r="T214" s="464"/>
      <c r="U214" s="464"/>
      <c r="V214" s="464"/>
      <c r="W214" s="464"/>
      <c r="X214" s="464"/>
      <c r="Y214" s="464"/>
      <c r="Z214" s="464"/>
    </row>
    <row r="215" spans="1:26" ht="15.75" customHeight="1" x14ac:dyDescent="0.25">
      <c r="A215" s="464"/>
      <c r="B215" s="464"/>
      <c r="C215" s="464"/>
      <c r="D215" s="464"/>
      <c r="E215" s="464"/>
      <c r="F215" s="464"/>
      <c r="G215" s="464"/>
      <c r="H215" s="464"/>
      <c r="I215" s="464"/>
      <c r="J215" s="464"/>
      <c r="K215" s="464"/>
      <c r="L215" s="464"/>
      <c r="M215" s="464"/>
      <c r="N215" s="464"/>
      <c r="O215" s="464"/>
      <c r="P215" s="464"/>
      <c r="Q215" s="464"/>
      <c r="R215" s="464"/>
      <c r="S215" s="464"/>
      <c r="T215" s="464"/>
      <c r="U215" s="464"/>
      <c r="V215" s="464"/>
      <c r="W215" s="464"/>
      <c r="X215" s="464"/>
      <c r="Y215" s="464"/>
      <c r="Z215" s="464"/>
    </row>
    <row r="216" spans="1:26" ht="15.75" customHeight="1" x14ac:dyDescent="0.25">
      <c r="A216" s="464"/>
      <c r="B216" s="464"/>
      <c r="C216" s="464"/>
      <c r="D216" s="464"/>
      <c r="E216" s="464"/>
      <c r="F216" s="464"/>
      <c r="G216" s="464"/>
      <c r="H216" s="464"/>
      <c r="I216" s="464"/>
      <c r="J216" s="464"/>
      <c r="K216" s="464"/>
      <c r="L216" s="464"/>
      <c r="M216" s="464"/>
      <c r="N216" s="464"/>
      <c r="O216" s="464"/>
      <c r="P216" s="464"/>
      <c r="Q216" s="464"/>
      <c r="R216" s="464"/>
      <c r="S216" s="464"/>
      <c r="T216" s="464"/>
      <c r="U216" s="464"/>
      <c r="V216" s="464"/>
      <c r="W216" s="464"/>
      <c r="X216" s="464"/>
      <c r="Y216" s="464"/>
      <c r="Z216" s="464"/>
    </row>
    <row r="217" spans="1:26" ht="15.75" customHeight="1" x14ac:dyDescent="0.25">
      <c r="A217" s="464"/>
      <c r="B217" s="464"/>
      <c r="C217" s="464"/>
      <c r="D217" s="464"/>
      <c r="E217" s="464"/>
      <c r="F217" s="464"/>
      <c r="G217" s="464"/>
      <c r="H217" s="464"/>
      <c r="I217" s="464"/>
      <c r="J217" s="464"/>
      <c r="K217" s="464"/>
      <c r="L217" s="464"/>
      <c r="M217" s="464"/>
      <c r="N217" s="464"/>
      <c r="O217" s="464"/>
      <c r="P217" s="464"/>
      <c r="Q217" s="464"/>
      <c r="R217" s="464"/>
      <c r="S217" s="464"/>
      <c r="T217" s="464"/>
      <c r="U217" s="464"/>
      <c r="V217" s="464"/>
      <c r="W217" s="464"/>
      <c r="X217" s="464"/>
      <c r="Y217" s="464"/>
      <c r="Z217" s="464"/>
    </row>
    <row r="218" spans="1:26" ht="15.75" customHeight="1" x14ac:dyDescent="0.25">
      <c r="A218" s="464"/>
      <c r="B218" s="464"/>
      <c r="C218" s="464"/>
      <c r="D218" s="464"/>
      <c r="E218" s="464"/>
      <c r="F218" s="464"/>
      <c r="G218" s="464"/>
      <c r="H218" s="464"/>
      <c r="I218" s="464"/>
      <c r="J218" s="464"/>
      <c r="K218" s="464"/>
      <c r="L218" s="464"/>
      <c r="M218" s="464"/>
      <c r="N218" s="464"/>
      <c r="O218" s="464"/>
      <c r="P218" s="464"/>
      <c r="Q218" s="464"/>
      <c r="R218" s="464"/>
      <c r="S218" s="464"/>
      <c r="T218" s="464"/>
      <c r="U218" s="464"/>
      <c r="V218" s="464"/>
      <c r="W218" s="464"/>
      <c r="X218" s="464"/>
      <c r="Y218" s="464"/>
      <c r="Z218" s="464"/>
    </row>
    <row r="219" spans="1:26" ht="15.75" customHeight="1" x14ac:dyDescent="0.25">
      <c r="A219" s="464"/>
      <c r="B219" s="464"/>
      <c r="C219" s="464"/>
      <c r="D219" s="464"/>
      <c r="E219" s="464"/>
      <c r="F219" s="464"/>
      <c r="G219" s="464"/>
      <c r="H219" s="464"/>
      <c r="I219" s="464"/>
      <c r="J219" s="464"/>
      <c r="K219" s="464"/>
      <c r="L219" s="464"/>
      <c r="M219" s="464"/>
      <c r="N219" s="464"/>
      <c r="O219" s="464"/>
      <c r="P219" s="464"/>
      <c r="Q219" s="464"/>
      <c r="R219" s="464"/>
      <c r="S219" s="464"/>
      <c r="T219" s="464"/>
      <c r="U219" s="464"/>
      <c r="V219" s="464"/>
      <c r="W219" s="464"/>
      <c r="X219" s="464"/>
      <c r="Y219" s="464"/>
      <c r="Z219" s="464"/>
    </row>
    <row r="220" spans="1:26" ht="15.75" customHeight="1" x14ac:dyDescent="0.25">
      <c r="A220" s="464"/>
      <c r="B220" s="464"/>
      <c r="C220" s="464"/>
      <c r="D220" s="464"/>
      <c r="E220" s="464"/>
      <c r="F220" s="464"/>
      <c r="G220" s="464"/>
      <c r="H220" s="464"/>
      <c r="I220" s="464"/>
      <c r="J220" s="464"/>
      <c r="K220" s="464"/>
      <c r="L220" s="464"/>
      <c r="M220" s="464"/>
      <c r="N220" s="464"/>
      <c r="O220" s="464"/>
      <c r="P220" s="464"/>
      <c r="Q220" s="464"/>
      <c r="R220" s="464"/>
      <c r="S220" s="464"/>
      <c r="T220" s="464"/>
      <c r="U220" s="464"/>
      <c r="V220" s="464"/>
      <c r="W220" s="464"/>
      <c r="X220" s="464"/>
      <c r="Y220" s="464"/>
      <c r="Z220" s="464"/>
    </row>
    <row r="221" spans="1:26" ht="15.75" customHeight="1" x14ac:dyDescent="0.25">
      <c r="A221" s="464"/>
      <c r="B221" s="464"/>
      <c r="C221" s="464"/>
      <c r="D221" s="464"/>
      <c r="E221" s="464"/>
      <c r="F221" s="464"/>
      <c r="G221" s="464"/>
      <c r="H221" s="464"/>
      <c r="I221" s="464"/>
      <c r="J221" s="464"/>
      <c r="K221" s="464"/>
      <c r="L221" s="464"/>
      <c r="M221" s="464"/>
      <c r="N221" s="464"/>
      <c r="O221" s="464"/>
      <c r="P221" s="464"/>
      <c r="Q221" s="464"/>
      <c r="R221" s="464"/>
      <c r="S221" s="464"/>
      <c r="T221" s="464"/>
      <c r="U221" s="464"/>
      <c r="V221" s="464"/>
      <c r="W221" s="464"/>
      <c r="X221" s="464"/>
      <c r="Y221" s="464"/>
      <c r="Z221" s="464"/>
    </row>
    <row r="222" spans="1:26" ht="15.75" customHeight="1" x14ac:dyDescent="0.25">
      <c r="A222" s="464"/>
      <c r="B222" s="464"/>
      <c r="C222" s="464"/>
      <c r="D222" s="464"/>
      <c r="E222" s="464"/>
      <c r="F222" s="464"/>
      <c r="G222" s="464"/>
      <c r="H222" s="464"/>
      <c r="I222" s="464"/>
      <c r="J222" s="464"/>
      <c r="K222" s="464"/>
      <c r="L222" s="464"/>
      <c r="M222" s="464"/>
      <c r="N222" s="464"/>
      <c r="O222" s="464"/>
      <c r="P222" s="464"/>
      <c r="Q222" s="464"/>
      <c r="R222" s="464"/>
      <c r="S222" s="464"/>
      <c r="T222" s="464"/>
      <c r="U222" s="464"/>
      <c r="V222" s="464"/>
      <c r="W222" s="464"/>
      <c r="X222" s="464"/>
      <c r="Y222" s="464"/>
      <c r="Z222" s="464"/>
    </row>
    <row r="223" spans="1:26" ht="15.75" customHeight="1" x14ac:dyDescent="0.25">
      <c r="A223" s="464"/>
      <c r="B223" s="464"/>
      <c r="C223" s="464"/>
      <c r="D223" s="464"/>
      <c r="E223" s="464"/>
      <c r="F223" s="464"/>
      <c r="G223" s="464"/>
      <c r="H223" s="464"/>
      <c r="I223" s="464"/>
      <c r="J223" s="464"/>
      <c r="K223" s="464"/>
      <c r="L223" s="464"/>
      <c r="M223" s="464"/>
      <c r="N223" s="464"/>
      <c r="O223" s="464"/>
      <c r="P223" s="464"/>
      <c r="Q223" s="464"/>
      <c r="R223" s="464"/>
      <c r="S223" s="464"/>
      <c r="T223" s="464"/>
      <c r="U223" s="464"/>
      <c r="V223" s="464"/>
      <c r="W223" s="464"/>
      <c r="X223" s="464"/>
      <c r="Y223" s="464"/>
      <c r="Z223" s="464"/>
    </row>
    <row r="224" spans="1:26" ht="15.75" customHeight="1" x14ac:dyDescent="0.25">
      <c r="A224" s="464"/>
      <c r="B224" s="464"/>
      <c r="C224" s="464"/>
      <c r="D224" s="464"/>
      <c r="E224" s="464"/>
      <c r="F224" s="464"/>
      <c r="G224" s="464"/>
      <c r="H224" s="464"/>
      <c r="I224" s="464"/>
      <c r="J224" s="464"/>
      <c r="K224" s="464"/>
      <c r="L224" s="464"/>
      <c r="M224" s="464"/>
      <c r="N224" s="464"/>
      <c r="O224" s="464"/>
      <c r="P224" s="464"/>
      <c r="Q224" s="464"/>
      <c r="R224" s="464"/>
      <c r="S224" s="464"/>
      <c r="T224" s="464"/>
      <c r="U224" s="464"/>
      <c r="V224" s="464"/>
      <c r="W224" s="464"/>
      <c r="X224" s="464"/>
      <c r="Y224" s="464"/>
      <c r="Z224" s="464"/>
    </row>
    <row r="225" spans="1:26" ht="15.75" customHeight="1" x14ac:dyDescent="0.25">
      <c r="A225" s="464"/>
      <c r="B225" s="464"/>
      <c r="C225" s="464"/>
      <c r="D225" s="464"/>
      <c r="E225" s="464"/>
      <c r="F225" s="464"/>
      <c r="G225" s="464"/>
      <c r="H225" s="464"/>
      <c r="I225" s="464"/>
      <c r="J225" s="464"/>
      <c r="K225" s="464"/>
      <c r="L225" s="464"/>
      <c r="M225" s="464"/>
      <c r="N225" s="464"/>
      <c r="O225" s="464"/>
      <c r="P225" s="464"/>
      <c r="Q225" s="464"/>
      <c r="R225" s="464"/>
      <c r="S225" s="464"/>
      <c r="T225" s="464"/>
      <c r="U225" s="464"/>
      <c r="V225" s="464"/>
      <c r="W225" s="464"/>
      <c r="X225" s="464"/>
      <c r="Y225" s="464"/>
      <c r="Z225" s="464"/>
    </row>
    <row r="226" spans="1:26" ht="15.75" customHeight="1" x14ac:dyDescent="0.25">
      <c r="A226" s="464"/>
      <c r="B226" s="464"/>
      <c r="C226" s="464"/>
      <c r="D226" s="464"/>
      <c r="E226" s="464"/>
      <c r="F226" s="464"/>
      <c r="G226" s="464"/>
      <c r="H226" s="464"/>
      <c r="I226" s="464"/>
      <c r="J226" s="464"/>
      <c r="K226" s="464"/>
      <c r="L226" s="464"/>
      <c r="M226" s="464"/>
      <c r="N226" s="464"/>
      <c r="O226" s="464"/>
      <c r="P226" s="464"/>
      <c r="Q226" s="464"/>
      <c r="R226" s="464"/>
      <c r="S226" s="464"/>
      <c r="T226" s="464"/>
      <c r="U226" s="464"/>
      <c r="V226" s="464"/>
      <c r="W226" s="464"/>
      <c r="X226" s="464"/>
      <c r="Y226" s="464"/>
      <c r="Z226" s="464"/>
    </row>
    <row r="227" spans="1:26" ht="15.75" customHeight="1" x14ac:dyDescent="0.25"/>
    <row r="228" spans="1:26" ht="15.75" customHeight="1" x14ac:dyDescent="0.25"/>
    <row r="229" spans="1:26" ht="15.75" customHeight="1" x14ac:dyDescent="0.25"/>
    <row r="230" spans="1:26" ht="15.75" customHeight="1" x14ac:dyDescent="0.25"/>
    <row r="231" spans="1:26" ht="15.75" customHeight="1" x14ac:dyDescent="0.25"/>
    <row r="232" spans="1:26" ht="15.75" customHeight="1" x14ac:dyDescent="0.25"/>
    <row r="233" spans="1:26" ht="15.75" customHeight="1" x14ac:dyDescent="0.25"/>
    <row r="234" spans="1:26" ht="15.75" customHeight="1" x14ac:dyDescent="0.25"/>
    <row r="235" spans="1:26" ht="15.75" customHeight="1" x14ac:dyDescent="0.25"/>
    <row r="236" spans="1:26" ht="15.75" customHeight="1" x14ac:dyDescent="0.25"/>
    <row r="237" spans="1:26" ht="15.75" customHeight="1" x14ac:dyDescent="0.25"/>
    <row r="238" spans="1:26" ht="15.75" customHeight="1" x14ac:dyDescent="0.25"/>
    <row r="239" spans="1:26" ht="15.75" customHeight="1" x14ac:dyDescent="0.25"/>
    <row r="240" spans="1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2">
    <mergeCell ref="A24:C24"/>
    <mergeCell ref="A1:M1"/>
    <mergeCell ref="A4:O4"/>
    <mergeCell ref="A9:A10"/>
    <mergeCell ref="B9:B10"/>
    <mergeCell ref="C9:C10"/>
    <mergeCell ref="D9:E9"/>
    <mergeCell ref="F9:G9"/>
    <mergeCell ref="H9:I9"/>
    <mergeCell ref="J9:K9"/>
    <mergeCell ref="L9:M9"/>
    <mergeCell ref="N9:O9"/>
  </mergeCells>
  <printOptions horizontalCentered="1"/>
  <pageMargins left="0.70833333333333304" right="0.70833333333333304" top="0.74791666666666701" bottom="0.74791666666666701" header="0.51180555555555496" footer="0.51180555555555496"/>
  <pageSetup firstPageNumber="0" orientation="landscape" horizontalDpi="300" verticalDpi="30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0"/>
  <sheetViews>
    <sheetView zoomScaleNormal="100" workbookViewId="0">
      <pane xSplit="3" ySplit="8" topLeftCell="D9" activePane="bottomRight" state="frozen"/>
      <selection pane="topRight" activeCell="I1" sqref="I1"/>
      <selection pane="bottomLeft" activeCell="A9" sqref="A9"/>
      <selection pane="bottomRight" activeCell="C24" sqref="C24"/>
    </sheetView>
  </sheetViews>
  <sheetFormatPr defaultColWidth="14.42578125" defaultRowHeight="15" x14ac:dyDescent="0.25"/>
  <cols>
    <col min="1" max="1" width="5.7109375" customWidth="1"/>
    <col min="2" max="2" width="16" customWidth="1"/>
    <col min="3" max="3" width="29.7109375" customWidth="1"/>
    <col min="4" max="4" width="12.85546875" customWidth="1"/>
    <col min="5" max="5" width="13.7109375" customWidth="1"/>
    <col min="6" max="6" width="9.5703125" customWidth="1"/>
    <col min="7" max="7" width="13.42578125" customWidth="1"/>
    <col min="8" max="8" width="13.7109375" customWidth="1"/>
    <col min="9" max="9" width="9.5703125" customWidth="1"/>
    <col min="10" max="10" width="17" customWidth="1"/>
    <col min="11" max="11" width="13.7109375" customWidth="1"/>
    <col min="12" max="12" width="9.7109375" customWidth="1"/>
    <col min="13" max="13" width="12.42578125" customWidth="1"/>
    <col min="14" max="14" width="13.7109375" customWidth="1"/>
    <col min="15" max="15" width="9" customWidth="1"/>
    <col min="16" max="16" width="12.7109375" customWidth="1"/>
    <col min="17" max="17" width="13.7109375" customWidth="1"/>
    <col min="18" max="18" width="11.28515625" customWidth="1"/>
    <col min="19" max="19" width="26.28515625" customWidth="1"/>
    <col min="20" max="26" width="8.7109375" customWidth="1"/>
  </cols>
  <sheetData>
    <row r="1" spans="1:26" ht="15.75" customHeight="1" x14ac:dyDescent="0.25">
      <c r="A1" s="806" t="s">
        <v>1335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599"/>
      <c r="T1" s="599"/>
      <c r="U1" s="599"/>
      <c r="V1" s="599"/>
      <c r="W1" s="599"/>
      <c r="X1" s="599"/>
      <c r="Y1" s="599"/>
      <c r="Z1" s="599"/>
    </row>
    <row r="2" spans="1:26" ht="15.75" customHeight="1" x14ac:dyDescent="0.25">
      <c r="A2" s="807" t="s">
        <v>1336</v>
      </c>
      <c r="B2" s="807"/>
      <c r="C2" s="807"/>
      <c r="D2" s="807"/>
      <c r="E2" s="807"/>
      <c r="F2" s="807"/>
      <c r="G2" s="807"/>
      <c r="H2" s="807"/>
      <c r="I2" s="807"/>
      <c r="J2" s="807"/>
      <c r="K2" s="807"/>
      <c r="L2" s="807"/>
      <c r="M2" s="807"/>
      <c r="N2" s="807"/>
      <c r="O2" s="807"/>
      <c r="P2" s="807"/>
      <c r="Q2" s="807"/>
      <c r="R2" s="807"/>
      <c r="S2" s="598"/>
      <c r="T2" s="598"/>
      <c r="U2" s="598"/>
      <c r="V2" s="598"/>
      <c r="W2" s="598"/>
      <c r="X2" s="598"/>
      <c r="Y2" s="598"/>
      <c r="Z2" s="598"/>
    </row>
    <row r="3" spans="1:26" ht="15.75" customHeight="1" x14ac:dyDescent="0.25">
      <c r="A3" s="592"/>
      <c r="B3" s="592"/>
      <c r="C3" s="592"/>
      <c r="D3" s="592"/>
      <c r="E3" s="592"/>
      <c r="F3" s="592"/>
      <c r="G3" s="592"/>
      <c r="H3" s="592"/>
      <c r="I3" s="122" t="str">
        <f>'1'!$E$5</f>
        <v>KABUPATEN/KOTA</v>
      </c>
      <c r="J3" s="101" t="str">
        <f>'1'!$F$5</f>
        <v>KARANGANYAR</v>
      </c>
      <c r="K3" s="592"/>
      <c r="L3" s="592"/>
      <c r="M3" s="104"/>
      <c r="N3" s="592"/>
      <c r="O3" s="592"/>
      <c r="P3" s="592"/>
      <c r="Q3" s="592"/>
      <c r="R3" s="592"/>
      <c r="S3" s="598"/>
      <c r="T3" s="598"/>
      <c r="U3" s="598"/>
      <c r="V3" s="598"/>
      <c r="W3" s="598"/>
      <c r="X3" s="598"/>
      <c r="Y3" s="598"/>
      <c r="Z3" s="598"/>
    </row>
    <row r="4" spans="1:26" ht="15.75" customHeight="1" x14ac:dyDescent="0.25">
      <c r="A4" s="592"/>
      <c r="B4" s="592"/>
      <c r="C4" s="592"/>
      <c r="D4" s="592"/>
      <c r="E4" s="592"/>
      <c r="F4" s="592"/>
      <c r="G4" s="592"/>
      <c r="H4" s="592"/>
      <c r="I4" s="122" t="str">
        <f>'1'!$E$6</f>
        <v>TAHUN</v>
      </c>
      <c r="J4" s="101">
        <f>'1'!$F$6</f>
        <v>2024</v>
      </c>
      <c r="K4" s="592"/>
      <c r="L4" s="592"/>
      <c r="M4" s="104"/>
      <c r="N4" s="592"/>
      <c r="O4" s="592"/>
      <c r="P4" s="592"/>
      <c r="Q4" s="592"/>
      <c r="R4" s="592"/>
      <c r="S4" s="598"/>
      <c r="T4" s="598"/>
      <c r="U4" s="598"/>
      <c r="V4" s="598"/>
      <c r="W4" s="598"/>
      <c r="X4" s="598"/>
      <c r="Y4" s="598"/>
      <c r="Z4" s="598"/>
    </row>
    <row r="5" spans="1:26" ht="15.75" customHeight="1" x14ac:dyDescent="0.25">
      <c r="A5" s="610"/>
      <c r="B5" s="610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</row>
    <row r="6" spans="1:26" ht="36.75" customHeight="1" x14ac:dyDescent="0.25">
      <c r="A6" s="706" t="s">
        <v>4</v>
      </c>
      <c r="B6" s="749" t="s">
        <v>324</v>
      </c>
      <c r="C6" s="746" t="s">
        <v>502</v>
      </c>
      <c r="D6" s="746" t="s">
        <v>1337</v>
      </c>
      <c r="E6" s="746"/>
      <c r="F6" s="746"/>
      <c r="G6" s="746" t="s">
        <v>1338</v>
      </c>
      <c r="H6" s="746"/>
      <c r="I6" s="746"/>
      <c r="J6" s="746" t="s">
        <v>1339</v>
      </c>
      <c r="K6" s="746"/>
      <c r="L6" s="746"/>
      <c r="M6" s="746" t="s">
        <v>1383</v>
      </c>
      <c r="N6" s="746"/>
      <c r="O6" s="746"/>
      <c r="P6" s="746" t="s">
        <v>1340</v>
      </c>
      <c r="Q6" s="746"/>
      <c r="R6" s="746"/>
      <c r="S6" s="611"/>
      <c r="T6" s="600"/>
      <c r="U6" s="600"/>
      <c r="V6" s="600"/>
      <c r="W6" s="600"/>
      <c r="X6" s="600"/>
      <c r="Y6" s="600"/>
      <c r="Z6" s="600"/>
    </row>
    <row r="7" spans="1:26" ht="33" customHeight="1" x14ac:dyDescent="0.25">
      <c r="A7" s="706"/>
      <c r="B7" s="749"/>
      <c r="C7" s="749"/>
      <c r="D7" s="657" t="s">
        <v>1341</v>
      </c>
      <c r="E7" s="657" t="s">
        <v>1342</v>
      </c>
      <c r="F7" s="657" t="s">
        <v>29</v>
      </c>
      <c r="G7" s="657" t="s">
        <v>1341</v>
      </c>
      <c r="H7" s="657" t="s">
        <v>1342</v>
      </c>
      <c r="I7" s="657" t="s">
        <v>29</v>
      </c>
      <c r="J7" s="657" t="s">
        <v>1341</v>
      </c>
      <c r="K7" s="657" t="s">
        <v>1342</v>
      </c>
      <c r="L7" s="657" t="s">
        <v>29</v>
      </c>
      <c r="M7" s="657" t="s">
        <v>1341</v>
      </c>
      <c r="N7" s="657" t="s">
        <v>1342</v>
      </c>
      <c r="O7" s="657" t="s">
        <v>29</v>
      </c>
      <c r="P7" s="657" t="s">
        <v>1341</v>
      </c>
      <c r="Q7" s="657" t="s">
        <v>1342</v>
      </c>
      <c r="R7" s="657" t="s">
        <v>29</v>
      </c>
      <c r="S7" s="612"/>
      <c r="T7" s="613"/>
      <c r="U7" s="613"/>
      <c r="V7" s="613"/>
      <c r="W7" s="613"/>
      <c r="X7" s="613"/>
      <c r="Y7" s="613"/>
      <c r="Z7" s="613"/>
    </row>
    <row r="8" spans="1:26" ht="12" customHeight="1" x14ac:dyDescent="0.25">
      <c r="A8" s="614">
        <v>1</v>
      </c>
      <c r="B8" s="614">
        <v>2</v>
      </c>
      <c r="C8" s="614">
        <v>3</v>
      </c>
      <c r="D8" s="614">
        <v>4</v>
      </c>
      <c r="E8" s="614">
        <v>5</v>
      </c>
      <c r="F8" s="614">
        <v>6</v>
      </c>
      <c r="G8" s="614">
        <v>7</v>
      </c>
      <c r="H8" s="614">
        <v>8</v>
      </c>
      <c r="I8" s="614">
        <v>9</v>
      </c>
      <c r="J8" s="614">
        <v>10</v>
      </c>
      <c r="K8" s="614">
        <v>11</v>
      </c>
      <c r="L8" s="614">
        <v>12</v>
      </c>
      <c r="M8" s="614">
        <v>13</v>
      </c>
      <c r="N8" s="614">
        <v>14</v>
      </c>
      <c r="O8" s="614">
        <v>15</v>
      </c>
      <c r="P8" s="614">
        <v>16</v>
      </c>
      <c r="Q8" s="614">
        <v>17</v>
      </c>
      <c r="R8" s="614">
        <v>18</v>
      </c>
      <c r="S8" s="615"/>
      <c r="T8" s="599"/>
      <c r="U8" s="599"/>
      <c r="V8" s="599"/>
      <c r="W8" s="599"/>
      <c r="X8" s="599"/>
      <c r="Y8" s="599"/>
      <c r="Z8" s="599"/>
    </row>
    <row r="9" spans="1:26" ht="15.75" customHeight="1" x14ac:dyDescent="0.25">
      <c r="A9" s="419">
        <v>1</v>
      </c>
      <c r="B9" s="616" t="str">
        <f>'9'!B9</f>
        <v>JUMAPOLO</v>
      </c>
      <c r="C9" s="616" t="str">
        <f>'9'!C9</f>
        <v>PUSKESMAS JUMAPOLO</v>
      </c>
      <c r="D9" s="419">
        <v>0</v>
      </c>
      <c r="E9" s="419">
        <v>0</v>
      </c>
      <c r="F9" s="617">
        <v>0</v>
      </c>
      <c r="G9" s="419">
        <v>0</v>
      </c>
      <c r="H9" s="419">
        <v>0</v>
      </c>
      <c r="I9" s="437">
        <v>0</v>
      </c>
      <c r="J9" s="419">
        <v>0</v>
      </c>
      <c r="K9" s="419">
        <v>0</v>
      </c>
      <c r="L9" s="437">
        <v>0</v>
      </c>
      <c r="M9" s="419">
        <v>0</v>
      </c>
      <c r="N9" s="419">
        <v>0</v>
      </c>
      <c r="O9" s="437">
        <v>0</v>
      </c>
      <c r="P9" s="419">
        <f>D9+G9+J9+M9</f>
        <v>0</v>
      </c>
      <c r="Q9" s="419">
        <v>0</v>
      </c>
      <c r="R9" s="437">
        <v>0</v>
      </c>
      <c r="S9" s="599"/>
      <c r="T9" s="599"/>
      <c r="U9" s="599"/>
      <c r="V9" s="599"/>
      <c r="W9" s="599"/>
      <c r="X9" s="599"/>
      <c r="Y9" s="599"/>
      <c r="Z9" s="599"/>
    </row>
    <row r="10" spans="1:26" ht="15.75" customHeight="1" x14ac:dyDescent="0.25">
      <c r="A10" s="129"/>
      <c r="B10" s="129"/>
      <c r="C10" s="618"/>
      <c r="D10" s="129"/>
      <c r="E10" s="129"/>
      <c r="F10" s="129"/>
      <c r="G10" s="129"/>
      <c r="H10" s="129"/>
      <c r="I10" s="129"/>
      <c r="J10" s="129"/>
      <c r="K10" s="129"/>
      <c r="L10" s="619"/>
      <c r="M10" s="129"/>
      <c r="N10" s="129"/>
      <c r="O10" s="619"/>
      <c r="P10" s="129"/>
      <c r="Q10" s="129"/>
      <c r="R10" s="619"/>
      <c r="S10" s="599"/>
      <c r="T10" s="599"/>
      <c r="U10" s="599"/>
      <c r="V10" s="599"/>
      <c r="W10" s="599"/>
      <c r="X10" s="599"/>
      <c r="Y10" s="599"/>
      <c r="Z10" s="599"/>
    </row>
    <row r="11" spans="1:26" ht="15.75" customHeight="1" x14ac:dyDescent="0.25">
      <c r="A11" s="802" t="s">
        <v>1327</v>
      </c>
      <c r="B11" s="802"/>
      <c r="C11" s="802"/>
      <c r="D11" s="451">
        <f>SUM(D9:D10)</f>
        <v>0</v>
      </c>
      <c r="E11" s="451">
        <f>SUM(E9:E10)</f>
        <v>0</v>
      </c>
      <c r="F11" s="620">
        <v>0</v>
      </c>
      <c r="G11" s="451">
        <f>SUM(G9:G10)</f>
        <v>0</v>
      </c>
      <c r="H11" s="451">
        <f>SUM(H9:H10)</f>
        <v>0</v>
      </c>
      <c r="I11" s="621">
        <v>0</v>
      </c>
      <c r="J11" s="451">
        <f>SUM(J9:J10)</f>
        <v>0</v>
      </c>
      <c r="K11" s="451">
        <f>SUM(K9:K10)</f>
        <v>0</v>
      </c>
      <c r="L11" s="621">
        <v>0</v>
      </c>
      <c r="M11" s="451">
        <f>SUM(M9:M10)</f>
        <v>0</v>
      </c>
      <c r="N11" s="451">
        <f>SUM(N9:N10)</f>
        <v>0</v>
      </c>
      <c r="O11" s="621">
        <v>0</v>
      </c>
      <c r="P11" s="451">
        <f>SUM(P9:P10)</f>
        <v>0</v>
      </c>
      <c r="Q11" s="451">
        <f>SUM(Q9:Q10)</f>
        <v>0</v>
      </c>
      <c r="R11" s="621">
        <v>0</v>
      </c>
      <c r="S11" s="598"/>
      <c r="T11" s="598"/>
      <c r="U11" s="598"/>
      <c r="V11" s="598"/>
      <c r="W11" s="598"/>
      <c r="X11" s="598"/>
      <c r="Y11" s="598"/>
      <c r="Z11" s="598"/>
    </row>
    <row r="12" spans="1:26" ht="15.75" customHeight="1" x14ac:dyDescent="0.25">
      <c r="A12" s="610"/>
      <c r="B12" s="622"/>
      <c r="C12" s="464"/>
      <c r="D12" s="464"/>
      <c r="E12" s="464"/>
      <c r="F12" s="599"/>
      <c r="G12" s="464"/>
      <c r="H12" s="464"/>
      <c r="I12" s="599"/>
      <c r="J12" s="599"/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  <c r="Y12" s="599"/>
      <c r="Z12" s="599"/>
    </row>
    <row r="13" spans="1:26" ht="15.75" customHeight="1" x14ac:dyDescent="0.25">
      <c r="A13" s="700" t="s">
        <v>1360</v>
      </c>
      <c r="B13" s="623"/>
      <c r="C13" s="623"/>
      <c r="D13" s="623"/>
      <c r="E13" s="623"/>
      <c r="F13" s="623"/>
      <c r="G13" s="623"/>
      <c r="H13" s="623"/>
      <c r="I13" s="624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  <c r="Y13" s="599"/>
      <c r="Z13" s="599"/>
    </row>
    <row r="14" spans="1:26" ht="15.75" customHeight="1" x14ac:dyDescent="0.25">
      <c r="A14" s="610"/>
      <c r="B14" s="610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  <c r="Y14" s="599"/>
      <c r="Z14" s="599"/>
    </row>
    <row r="15" spans="1:26" ht="15.75" customHeight="1" x14ac:dyDescent="0.25">
      <c r="A15" s="610"/>
      <c r="B15" s="610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</row>
    <row r="16" spans="1:26" ht="15.75" customHeight="1" x14ac:dyDescent="0.25">
      <c r="A16" s="610"/>
      <c r="B16" s="610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</row>
    <row r="17" spans="1:26" ht="15.75" customHeight="1" x14ac:dyDescent="0.25">
      <c r="A17" s="610"/>
      <c r="B17" s="610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  <c r="Y17" s="599"/>
      <c r="Z17" s="599"/>
    </row>
    <row r="18" spans="1:26" ht="15.75" customHeight="1" x14ac:dyDescent="0.25">
      <c r="A18" s="610"/>
      <c r="B18" s="610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</row>
    <row r="19" spans="1:26" ht="15.75" customHeight="1" x14ac:dyDescent="0.25">
      <c r="A19" s="610"/>
      <c r="B19" s="610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</row>
    <row r="20" spans="1:26" ht="15.75" customHeight="1" x14ac:dyDescent="0.25">
      <c r="A20" s="610"/>
      <c r="B20" s="610"/>
      <c r="C20" s="599"/>
      <c r="D20" s="599"/>
      <c r="E20" s="599"/>
      <c r="F20" s="599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  <c r="Y20" s="599"/>
      <c r="Z20" s="599"/>
    </row>
    <row r="21" spans="1:26" ht="15.75" customHeight="1" x14ac:dyDescent="0.25">
      <c r="A21" s="610"/>
      <c r="B21" s="610"/>
      <c r="C21" s="599"/>
      <c r="D21" s="599"/>
      <c r="E21" s="599"/>
      <c r="F21" s="599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  <c r="Y21" s="599"/>
      <c r="Z21" s="599"/>
    </row>
    <row r="22" spans="1:26" ht="15.75" customHeight="1" x14ac:dyDescent="0.25">
      <c r="A22" s="610"/>
      <c r="B22" s="610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  <c r="Y22" s="599"/>
      <c r="Z22" s="599"/>
    </row>
    <row r="23" spans="1:26" ht="15.75" customHeight="1" x14ac:dyDescent="0.25">
      <c r="A23" s="610"/>
      <c r="B23" s="610"/>
      <c r="C23" s="599"/>
      <c r="D23" s="599"/>
      <c r="E23" s="599"/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ht="15.75" customHeight="1" x14ac:dyDescent="0.25">
      <c r="A24" s="610"/>
      <c r="B24" s="610"/>
      <c r="C24" s="599"/>
      <c r="D24" s="599"/>
      <c r="E24" s="599"/>
      <c r="F24" s="599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ht="15.75" customHeight="1" x14ac:dyDescent="0.25">
      <c r="A25" s="610"/>
      <c r="B25" s="610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ht="15.75" customHeight="1" x14ac:dyDescent="0.25">
      <c r="A26" s="610"/>
      <c r="B26" s="610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15.75" customHeight="1" x14ac:dyDescent="0.25">
      <c r="A27" s="610"/>
      <c r="B27" s="610"/>
      <c r="C27" s="599"/>
      <c r="D27" s="599"/>
      <c r="E27" s="599"/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ht="15.75" customHeight="1" x14ac:dyDescent="0.25">
      <c r="A28" s="610"/>
      <c r="B28" s="610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</row>
    <row r="29" spans="1:26" ht="15.75" customHeight="1" x14ac:dyDescent="0.25">
      <c r="A29" s="610"/>
      <c r="B29" s="610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9"/>
      <c r="Z29" s="599"/>
    </row>
    <row r="30" spans="1:26" ht="15.75" customHeight="1" x14ac:dyDescent="0.25">
      <c r="A30" s="610"/>
      <c r="B30" s="610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9"/>
      <c r="Z30" s="599"/>
    </row>
    <row r="31" spans="1:26" ht="15.75" customHeight="1" x14ac:dyDescent="0.25">
      <c r="A31" s="610"/>
      <c r="B31" s="610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 ht="15.75" customHeight="1" x14ac:dyDescent="0.25">
      <c r="A32" s="610"/>
      <c r="B32" s="610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9"/>
      <c r="Z32" s="599"/>
    </row>
    <row r="33" spans="1:26" ht="15.75" customHeight="1" x14ac:dyDescent="0.25">
      <c r="A33" s="610"/>
      <c r="B33" s="610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9"/>
      <c r="Z33" s="599"/>
    </row>
    <row r="34" spans="1:26" ht="15.75" customHeight="1" x14ac:dyDescent="0.25">
      <c r="A34" s="610"/>
      <c r="B34" s="610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</row>
    <row r="35" spans="1:26" ht="15.75" customHeight="1" x14ac:dyDescent="0.25">
      <c r="A35" s="610"/>
      <c r="B35" s="610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</row>
    <row r="36" spans="1:26" ht="15.75" customHeight="1" x14ac:dyDescent="0.25">
      <c r="A36" s="610"/>
      <c r="B36" s="610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9"/>
      <c r="Z36" s="599"/>
    </row>
    <row r="37" spans="1:26" ht="15.75" customHeight="1" x14ac:dyDescent="0.25">
      <c r="A37" s="610"/>
      <c r="B37" s="610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  <c r="Y37" s="599"/>
      <c r="Z37" s="599"/>
    </row>
    <row r="38" spans="1:26" ht="15.75" customHeight="1" x14ac:dyDescent="0.25">
      <c r="A38" s="610"/>
      <c r="B38" s="610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ht="15.75" customHeight="1" x14ac:dyDescent="0.25">
      <c r="A39" s="610"/>
      <c r="B39" s="610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ht="15.75" customHeight="1" x14ac:dyDescent="0.25">
      <c r="A40" s="610"/>
      <c r="B40" s="610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ht="15.75" customHeight="1" x14ac:dyDescent="0.25">
      <c r="A41" s="610"/>
      <c r="B41" s="610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15.75" customHeight="1" x14ac:dyDescent="0.25">
      <c r="A42" s="610"/>
      <c r="B42" s="610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</row>
    <row r="43" spans="1:26" ht="15.75" customHeight="1" x14ac:dyDescent="0.25">
      <c r="A43" s="610"/>
      <c r="B43" s="610"/>
      <c r="C43" s="599"/>
      <c r="D43" s="599"/>
      <c r="E43" s="599"/>
      <c r="F43" s="599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</row>
    <row r="44" spans="1:26" ht="15.75" customHeight="1" x14ac:dyDescent="0.25">
      <c r="A44" s="610"/>
      <c r="B44" s="610"/>
      <c r="C44" s="599"/>
      <c r="D44" s="599"/>
      <c r="E44" s="599"/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</row>
    <row r="45" spans="1:26" ht="15.75" customHeight="1" x14ac:dyDescent="0.25">
      <c r="A45" s="610"/>
      <c r="B45" s="610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ht="15.75" customHeight="1" x14ac:dyDescent="0.25">
      <c r="A46" s="610"/>
      <c r="B46" s="610"/>
      <c r="C46" s="599"/>
      <c r="D46" s="599"/>
      <c r="E46" s="599"/>
      <c r="F46" s="599"/>
      <c r="G46" s="599"/>
      <c r="H46" s="599"/>
      <c r="I46" s="599"/>
      <c r="J46" s="59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  <c r="X46" s="599"/>
      <c r="Y46" s="599"/>
      <c r="Z46" s="599"/>
    </row>
    <row r="47" spans="1:26" ht="15.75" customHeight="1" x14ac:dyDescent="0.25">
      <c r="A47" s="610"/>
      <c r="B47" s="610"/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599"/>
      <c r="Z47" s="599"/>
    </row>
    <row r="48" spans="1:26" ht="15.75" customHeight="1" x14ac:dyDescent="0.25">
      <c r="A48" s="610"/>
      <c r="B48" s="610"/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</row>
    <row r="49" spans="1:26" ht="15.75" customHeight="1" x14ac:dyDescent="0.25">
      <c r="A49" s="610"/>
      <c r="B49" s="610"/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 ht="15.75" customHeight="1" x14ac:dyDescent="0.25">
      <c r="A50" s="610"/>
      <c r="B50" s="610"/>
      <c r="C50" s="599"/>
      <c r="D50" s="599"/>
      <c r="E50" s="599"/>
      <c r="F50" s="599"/>
      <c r="G50" s="599"/>
      <c r="H50" s="599"/>
      <c r="I50" s="599"/>
      <c r="J50" s="599"/>
      <c r="K50" s="599"/>
      <c r="L50" s="599"/>
      <c r="M50" s="599"/>
      <c r="N50" s="599"/>
      <c r="O50" s="599"/>
      <c r="P50" s="599"/>
      <c r="Q50" s="599"/>
      <c r="R50" s="599"/>
      <c r="S50" s="599"/>
      <c r="T50" s="599"/>
      <c r="U50" s="599"/>
      <c r="V50" s="599"/>
      <c r="W50" s="599"/>
      <c r="X50" s="599"/>
      <c r="Y50" s="599"/>
      <c r="Z50" s="599"/>
    </row>
    <row r="51" spans="1:26" ht="15.75" customHeight="1" x14ac:dyDescent="0.25">
      <c r="A51" s="610"/>
      <c r="B51" s="610"/>
      <c r="C51" s="599"/>
      <c r="D51" s="599"/>
      <c r="E51" s="599"/>
      <c r="F51" s="599"/>
      <c r="G51" s="599"/>
      <c r="H51" s="599"/>
      <c r="I51" s="599"/>
      <c r="J51" s="599"/>
      <c r="K51" s="599"/>
      <c r="L51" s="599"/>
      <c r="M51" s="599"/>
      <c r="N51" s="599"/>
      <c r="O51" s="599"/>
      <c r="P51" s="599"/>
      <c r="Q51" s="599"/>
      <c r="R51" s="599"/>
      <c r="S51" s="599"/>
      <c r="T51" s="599"/>
      <c r="U51" s="599"/>
      <c r="V51" s="599"/>
      <c r="W51" s="599"/>
      <c r="X51" s="599"/>
      <c r="Y51" s="599"/>
      <c r="Z51" s="599"/>
    </row>
    <row r="52" spans="1:26" ht="15.75" customHeight="1" x14ac:dyDescent="0.25">
      <c r="A52" s="610"/>
      <c r="B52" s="610"/>
      <c r="C52" s="599"/>
      <c r="D52" s="599"/>
      <c r="E52" s="599"/>
      <c r="F52" s="599"/>
      <c r="G52" s="599"/>
      <c r="H52" s="599"/>
      <c r="I52" s="599"/>
      <c r="J52" s="59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</row>
    <row r="53" spans="1:26" ht="15.75" customHeight="1" x14ac:dyDescent="0.25">
      <c r="A53" s="610"/>
      <c r="B53" s="610"/>
      <c r="C53" s="599"/>
      <c r="D53" s="599"/>
      <c r="E53" s="599"/>
      <c r="F53" s="599"/>
      <c r="G53" s="599"/>
      <c r="H53" s="599"/>
      <c r="I53" s="599"/>
      <c r="J53" s="599"/>
      <c r="K53" s="599"/>
      <c r="L53" s="599"/>
      <c r="M53" s="599"/>
      <c r="N53" s="599"/>
      <c r="O53" s="599"/>
      <c r="P53" s="599"/>
      <c r="Q53" s="599"/>
      <c r="R53" s="599"/>
      <c r="S53" s="599"/>
      <c r="T53" s="599"/>
      <c r="U53" s="599"/>
      <c r="V53" s="599"/>
      <c r="W53" s="599"/>
      <c r="X53" s="599"/>
      <c r="Y53" s="599"/>
      <c r="Z53" s="599"/>
    </row>
    <row r="54" spans="1:26" ht="15.75" customHeight="1" x14ac:dyDescent="0.25">
      <c r="A54" s="610"/>
      <c r="B54" s="610"/>
      <c r="C54" s="599"/>
      <c r="D54" s="599"/>
      <c r="E54" s="599"/>
      <c r="F54" s="599"/>
      <c r="G54" s="599"/>
      <c r="H54" s="599"/>
      <c r="I54" s="599"/>
      <c r="J54" s="59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</row>
    <row r="55" spans="1:26" ht="15.75" customHeight="1" x14ac:dyDescent="0.25">
      <c r="A55" s="610"/>
      <c r="B55" s="610"/>
      <c r="C55" s="599"/>
      <c r="D55" s="599"/>
      <c r="E55" s="599"/>
      <c r="F55" s="599"/>
      <c r="G55" s="599"/>
      <c r="H55" s="599"/>
      <c r="I55" s="599"/>
      <c r="J55" s="599"/>
      <c r="K55" s="599"/>
      <c r="L55" s="599"/>
      <c r="M55" s="599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</row>
    <row r="56" spans="1:26" ht="15.75" customHeight="1" x14ac:dyDescent="0.25">
      <c r="A56" s="610"/>
      <c r="B56" s="610"/>
      <c r="C56" s="599"/>
      <c r="D56" s="599"/>
      <c r="E56" s="599"/>
      <c r="F56" s="599"/>
      <c r="G56" s="599"/>
      <c r="H56" s="599"/>
      <c r="I56" s="599"/>
      <c r="J56" s="599"/>
      <c r="K56" s="599"/>
      <c r="L56" s="599"/>
      <c r="M56" s="599"/>
      <c r="N56" s="599"/>
      <c r="O56" s="599"/>
      <c r="P56" s="599"/>
      <c r="Q56" s="599"/>
      <c r="R56" s="599"/>
      <c r="S56" s="599"/>
      <c r="T56" s="599"/>
      <c r="U56" s="599"/>
      <c r="V56" s="599"/>
      <c r="W56" s="599"/>
      <c r="X56" s="599"/>
      <c r="Y56" s="599"/>
      <c r="Z56" s="599"/>
    </row>
    <row r="57" spans="1:26" ht="15.75" customHeight="1" x14ac:dyDescent="0.25">
      <c r="A57" s="610"/>
      <c r="B57" s="610"/>
      <c r="C57" s="599"/>
      <c r="D57" s="599"/>
      <c r="E57" s="599"/>
      <c r="F57" s="599"/>
      <c r="G57" s="599"/>
      <c r="H57" s="599"/>
      <c r="I57" s="599"/>
      <c r="J57" s="59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  <c r="X57" s="599"/>
      <c r="Y57" s="599"/>
      <c r="Z57" s="599"/>
    </row>
    <row r="58" spans="1:26" ht="15.75" customHeight="1" x14ac:dyDescent="0.25">
      <c r="A58" s="610"/>
      <c r="B58" s="610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</row>
    <row r="59" spans="1:26" ht="15.75" customHeight="1" x14ac:dyDescent="0.25">
      <c r="A59" s="610"/>
      <c r="B59" s="610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  <c r="Y59" s="599"/>
      <c r="Z59" s="599"/>
    </row>
    <row r="60" spans="1:26" ht="15.75" customHeight="1" x14ac:dyDescent="0.25">
      <c r="A60" s="610"/>
      <c r="B60" s="610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  <c r="X60" s="599"/>
      <c r="Y60" s="599"/>
      <c r="Z60" s="599"/>
    </row>
    <row r="61" spans="1:26" ht="15.75" customHeight="1" x14ac:dyDescent="0.25">
      <c r="A61" s="610"/>
      <c r="B61" s="610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  <c r="Y61" s="599"/>
      <c r="Z61" s="599"/>
    </row>
    <row r="62" spans="1:26" ht="15.75" customHeight="1" x14ac:dyDescent="0.25">
      <c r="A62" s="610"/>
      <c r="B62" s="610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  <c r="Y62" s="599"/>
      <c r="Z62" s="599"/>
    </row>
    <row r="63" spans="1:26" ht="15.75" customHeight="1" x14ac:dyDescent="0.25">
      <c r="A63" s="610"/>
      <c r="B63" s="610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  <c r="Y63" s="599"/>
      <c r="Z63" s="599"/>
    </row>
    <row r="64" spans="1:26" ht="15.75" customHeight="1" x14ac:dyDescent="0.25">
      <c r="A64" s="610"/>
      <c r="B64" s="610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  <c r="Y64" s="599"/>
      <c r="Z64" s="599"/>
    </row>
    <row r="65" spans="1:26" ht="15.75" customHeight="1" x14ac:dyDescent="0.25">
      <c r="A65" s="610"/>
      <c r="B65" s="610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</row>
    <row r="66" spans="1:26" ht="15.75" customHeight="1" x14ac:dyDescent="0.25">
      <c r="A66" s="610"/>
      <c r="B66" s="610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  <c r="Y66" s="599"/>
      <c r="Z66" s="599"/>
    </row>
    <row r="67" spans="1:26" ht="15.75" customHeight="1" x14ac:dyDescent="0.25">
      <c r="A67" s="610"/>
      <c r="B67" s="610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  <c r="Y67" s="599"/>
      <c r="Z67" s="599"/>
    </row>
    <row r="68" spans="1:26" ht="15.75" customHeight="1" x14ac:dyDescent="0.25">
      <c r="A68" s="610"/>
      <c r="B68" s="610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  <c r="Y68" s="599"/>
      <c r="Z68" s="599"/>
    </row>
    <row r="69" spans="1:26" ht="15.75" customHeight="1" x14ac:dyDescent="0.25">
      <c r="A69" s="610"/>
      <c r="B69" s="610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  <c r="Y69" s="599"/>
      <c r="Z69" s="599"/>
    </row>
    <row r="70" spans="1:26" ht="15.75" customHeight="1" x14ac:dyDescent="0.25">
      <c r="A70" s="610"/>
      <c r="B70" s="610"/>
      <c r="C70" s="599"/>
      <c r="D70" s="599"/>
      <c r="E70" s="599"/>
      <c r="F70" s="599"/>
      <c r="G70" s="599"/>
      <c r="H70" s="599"/>
      <c r="I70" s="599"/>
      <c r="J70" s="599"/>
      <c r="K70" s="599"/>
      <c r="L70" s="599"/>
      <c r="M70" s="599"/>
      <c r="N70" s="599"/>
      <c r="O70" s="599"/>
      <c r="P70" s="599"/>
      <c r="Q70" s="599"/>
      <c r="R70" s="599"/>
      <c r="S70" s="599"/>
      <c r="T70" s="599"/>
      <c r="U70" s="599"/>
      <c r="V70" s="599"/>
      <c r="W70" s="599"/>
      <c r="X70" s="599"/>
      <c r="Y70" s="599"/>
      <c r="Z70" s="599"/>
    </row>
    <row r="71" spans="1:26" ht="15.75" customHeight="1" x14ac:dyDescent="0.25">
      <c r="A71" s="610"/>
      <c r="B71" s="610"/>
      <c r="C71" s="599"/>
      <c r="D71" s="599"/>
      <c r="E71" s="599"/>
      <c r="F71" s="599"/>
      <c r="G71" s="599"/>
      <c r="H71" s="599"/>
      <c r="I71" s="599"/>
      <c r="J71" s="59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</row>
    <row r="72" spans="1:26" ht="15.75" customHeight="1" x14ac:dyDescent="0.25">
      <c r="A72" s="610"/>
      <c r="B72" s="610"/>
      <c r="C72" s="599"/>
      <c r="D72" s="599"/>
      <c r="E72" s="599"/>
      <c r="F72" s="599"/>
      <c r="G72" s="599"/>
      <c r="H72" s="599"/>
      <c r="I72" s="599"/>
      <c r="J72" s="59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</row>
    <row r="73" spans="1:26" ht="15.75" customHeight="1" x14ac:dyDescent="0.25">
      <c r="A73" s="610"/>
      <c r="B73" s="610"/>
      <c r="C73" s="599"/>
      <c r="D73" s="599"/>
      <c r="E73" s="599"/>
      <c r="F73" s="599"/>
      <c r="G73" s="599"/>
      <c r="H73" s="599"/>
      <c r="I73" s="599"/>
      <c r="J73" s="599"/>
      <c r="K73" s="599"/>
      <c r="L73" s="599"/>
      <c r="M73" s="599"/>
      <c r="N73" s="599"/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599"/>
    </row>
    <row r="74" spans="1:26" ht="15.75" customHeight="1" x14ac:dyDescent="0.25">
      <c r="A74" s="610"/>
      <c r="B74" s="610"/>
      <c r="C74" s="599"/>
      <c r="D74" s="599"/>
      <c r="E74" s="599"/>
      <c r="F74" s="599"/>
      <c r="G74" s="599"/>
      <c r="H74" s="599"/>
      <c r="I74" s="599"/>
      <c r="J74" s="599"/>
      <c r="K74" s="599"/>
      <c r="L74" s="599"/>
      <c r="M74" s="599"/>
      <c r="N74" s="599"/>
      <c r="O74" s="599"/>
      <c r="P74" s="599"/>
      <c r="Q74" s="599"/>
      <c r="R74" s="599"/>
      <c r="S74" s="599"/>
      <c r="T74" s="599"/>
      <c r="U74" s="599"/>
      <c r="V74" s="599"/>
      <c r="W74" s="599"/>
      <c r="X74" s="599"/>
      <c r="Y74" s="599"/>
      <c r="Z74" s="599"/>
    </row>
    <row r="75" spans="1:26" ht="15.75" customHeight="1" x14ac:dyDescent="0.25">
      <c r="A75" s="610"/>
      <c r="B75" s="610"/>
      <c r="C75" s="599"/>
      <c r="D75" s="599"/>
      <c r="E75" s="599"/>
      <c r="F75" s="599"/>
      <c r="G75" s="599"/>
      <c r="H75" s="599"/>
      <c r="I75" s="599"/>
      <c r="J75" s="59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599"/>
      <c r="Z75" s="599"/>
    </row>
    <row r="76" spans="1:26" ht="15.75" customHeight="1" x14ac:dyDescent="0.25">
      <c r="A76" s="610"/>
      <c r="B76" s="610"/>
      <c r="C76" s="599"/>
      <c r="D76" s="599"/>
      <c r="E76" s="599"/>
      <c r="F76" s="599"/>
      <c r="G76" s="599"/>
      <c r="H76" s="599"/>
      <c r="I76" s="599"/>
      <c r="J76" s="599"/>
      <c r="K76" s="599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</row>
    <row r="77" spans="1:26" ht="15.75" customHeight="1" x14ac:dyDescent="0.25">
      <c r="A77" s="610"/>
      <c r="B77" s="610"/>
      <c r="C77" s="599"/>
      <c r="D77" s="599"/>
      <c r="E77" s="599"/>
      <c r="F77" s="599"/>
      <c r="G77" s="599"/>
      <c r="H77" s="599"/>
      <c r="I77" s="599"/>
      <c r="J77" s="599"/>
      <c r="K77" s="599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</row>
    <row r="78" spans="1:26" ht="15.75" customHeight="1" x14ac:dyDescent="0.25">
      <c r="A78" s="610"/>
      <c r="B78" s="610"/>
      <c r="C78" s="599"/>
      <c r="D78" s="599"/>
      <c r="E78" s="599"/>
      <c r="F78" s="599"/>
      <c r="G78" s="599"/>
      <c r="H78" s="599"/>
      <c r="I78" s="599"/>
      <c r="J78" s="599"/>
      <c r="K78" s="599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</row>
    <row r="79" spans="1:26" ht="15.75" customHeight="1" x14ac:dyDescent="0.25">
      <c r="A79" s="610"/>
      <c r="B79" s="610"/>
      <c r="C79" s="599"/>
      <c r="D79" s="599"/>
      <c r="E79" s="599"/>
      <c r="F79" s="599"/>
      <c r="G79" s="599"/>
      <c r="H79" s="599"/>
      <c r="I79" s="599"/>
      <c r="J79" s="599"/>
      <c r="K79" s="599"/>
      <c r="L79" s="599"/>
      <c r="M79" s="599"/>
      <c r="N79" s="599"/>
      <c r="O79" s="599"/>
      <c r="P79" s="599"/>
      <c r="Q79" s="599"/>
      <c r="R79" s="599"/>
      <c r="S79" s="599"/>
      <c r="T79" s="599"/>
      <c r="U79" s="599"/>
      <c r="V79" s="599"/>
      <c r="W79" s="599"/>
      <c r="X79" s="599"/>
      <c r="Y79" s="599"/>
      <c r="Z79" s="599"/>
    </row>
    <row r="80" spans="1:26" ht="15.75" customHeight="1" x14ac:dyDescent="0.25">
      <c r="A80" s="610"/>
      <c r="B80" s="610"/>
      <c r="C80" s="599"/>
      <c r="D80" s="599"/>
      <c r="E80" s="599"/>
      <c r="F80" s="599"/>
      <c r="G80" s="599"/>
      <c r="H80" s="599"/>
      <c r="I80" s="599"/>
      <c r="J80" s="599"/>
      <c r="K80" s="599"/>
      <c r="L80" s="599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</row>
    <row r="81" spans="1:26" ht="15.75" customHeight="1" x14ac:dyDescent="0.25">
      <c r="A81" s="610"/>
      <c r="B81" s="610"/>
      <c r="C81" s="599"/>
      <c r="D81" s="599"/>
      <c r="E81" s="599"/>
      <c r="F81" s="599"/>
      <c r="G81" s="599"/>
      <c r="H81" s="599"/>
      <c r="I81" s="599"/>
      <c r="J81" s="599"/>
      <c r="K81" s="599"/>
      <c r="L81" s="599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</row>
    <row r="82" spans="1:26" ht="15.75" customHeight="1" x14ac:dyDescent="0.25">
      <c r="A82" s="610"/>
      <c r="B82" s="610"/>
      <c r="C82" s="599"/>
      <c r="D82" s="599"/>
      <c r="E82" s="599"/>
      <c r="F82" s="599"/>
      <c r="G82" s="599"/>
      <c r="H82" s="599"/>
      <c r="I82" s="599"/>
      <c r="J82" s="599"/>
      <c r="K82" s="599"/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</row>
    <row r="83" spans="1:26" ht="15.75" customHeight="1" x14ac:dyDescent="0.25">
      <c r="A83" s="610"/>
      <c r="B83" s="610"/>
      <c r="C83" s="599"/>
      <c r="D83" s="599"/>
      <c r="E83" s="599"/>
      <c r="F83" s="599"/>
      <c r="G83" s="599"/>
      <c r="H83" s="599"/>
      <c r="I83" s="599"/>
      <c r="J83" s="599"/>
      <c r="K83" s="599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</row>
    <row r="84" spans="1:26" ht="15.75" customHeight="1" x14ac:dyDescent="0.25">
      <c r="A84" s="610"/>
      <c r="B84" s="610"/>
      <c r="C84" s="599"/>
      <c r="D84" s="599"/>
      <c r="E84" s="599"/>
      <c r="F84" s="599"/>
      <c r="G84" s="599"/>
      <c r="H84" s="599"/>
      <c r="I84" s="599"/>
      <c r="J84" s="599"/>
      <c r="K84" s="599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</row>
    <row r="85" spans="1:26" ht="15.75" customHeight="1" x14ac:dyDescent="0.25">
      <c r="A85" s="610"/>
      <c r="B85" s="610"/>
      <c r="C85" s="599"/>
      <c r="D85" s="599"/>
      <c r="E85" s="599"/>
      <c r="F85" s="599"/>
      <c r="G85" s="599"/>
      <c r="H85" s="599"/>
      <c r="I85" s="599"/>
      <c r="J85" s="599"/>
      <c r="K85" s="599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</row>
    <row r="86" spans="1:26" ht="15.75" customHeight="1" x14ac:dyDescent="0.25">
      <c r="A86" s="610"/>
      <c r="B86" s="610"/>
      <c r="C86" s="599"/>
      <c r="D86" s="599"/>
      <c r="E86" s="599"/>
      <c r="F86" s="599"/>
      <c r="G86" s="599"/>
      <c r="H86" s="599"/>
      <c r="I86" s="599"/>
      <c r="J86" s="599"/>
      <c r="K86" s="599"/>
      <c r="L86" s="599"/>
      <c r="M86" s="599"/>
      <c r="N86" s="599"/>
      <c r="O86" s="599"/>
      <c r="P86" s="599"/>
      <c r="Q86" s="599"/>
      <c r="R86" s="599"/>
      <c r="S86" s="599"/>
      <c r="T86" s="599"/>
      <c r="U86" s="599"/>
      <c r="V86" s="599"/>
      <c r="W86" s="599"/>
      <c r="X86" s="599"/>
      <c r="Y86" s="599"/>
      <c r="Z86" s="599"/>
    </row>
    <row r="87" spans="1:26" ht="15.75" customHeight="1" x14ac:dyDescent="0.25">
      <c r="A87" s="610"/>
      <c r="B87" s="610"/>
      <c r="C87" s="599"/>
      <c r="D87" s="599"/>
      <c r="E87" s="599"/>
      <c r="F87" s="599"/>
      <c r="G87" s="599"/>
      <c r="H87" s="599"/>
      <c r="I87" s="599"/>
      <c r="J87" s="599"/>
      <c r="K87" s="599"/>
      <c r="L87" s="599"/>
      <c r="M87" s="599"/>
      <c r="N87" s="599"/>
      <c r="O87" s="599"/>
      <c r="P87" s="599"/>
      <c r="Q87" s="599"/>
      <c r="R87" s="599"/>
      <c r="S87" s="599"/>
      <c r="T87" s="599"/>
      <c r="U87" s="599"/>
      <c r="V87" s="599"/>
      <c r="W87" s="599"/>
      <c r="X87" s="599"/>
      <c r="Y87" s="599"/>
      <c r="Z87" s="599"/>
    </row>
    <row r="88" spans="1:26" ht="15.75" customHeight="1" x14ac:dyDescent="0.25">
      <c r="A88" s="610"/>
      <c r="B88" s="610"/>
      <c r="C88" s="599"/>
      <c r="D88" s="599"/>
      <c r="E88" s="599"/>
      <c r="F88" s="599"/>
      <c r="G88" s="599"/>
      <c r="H88" s="599"/>
      <c r="I88" s="599"/>
      <c r="J88" s="599"/>
      <c r="K88" s="599"/>
      <c r="L88" s="599"/>
      <c r="M88" s="599"/>
      <c r="N88" s="599"/>
      <c r="O88" s="599"/>
      <c r="P88" s="599"/>
      <c r="Q88" s="599"/>
      <c r="R88" s="599"/>
      <c r="S88" s="599"/>
      <c r="T88" s="599"/>
      <c r="U88" s="599"/>
      <c r="V88" s="599"/>
      <c r="W88" s="599"/>
      <c r="X88" s="599"/>
      <c r="Y88" s="599"/>
      <c r="Z88" s="599"/>
    </row>
    <row r="89" spans="1:26" ht="15.75" customHeight="1" x14ac:dyDescent="0.25">
      <c r="A89" s="610"/>
      <c r="B89" s="610"/>
      <c r="C89" s="599"/>
      <c r="D89" s="599"/>
      <c r="E89" s="599"/>
      <c r="F89" s="599"/>
      <c r="G89" s="599"/>
      <c r="H89" s="599"/>
      <c r="I89" s="599"/>
      <c r="J89" s="599"/>
      <c r="K89" s="599"/>
      <c r="L89" s="599"/>
      <c r="M89" s="599"/>
      <c r="N89" s="599"/>
      <c r="O89" s="599"/>
      <c r="P89" s="599"/>
      <c r="Q89" s="599"/>
      <c r="R89" s="599"/>
      <c r="S89" s="599"/>
      <c r="T89" s="599"/>
      <c r="U89" s="599"/>
      <c r="V89" s="599"/>
      <c r="W89" s="599"/>
      <c r="X89" s="599"/>
      <c r="Y89" s="599"/>
      <c r="Z89" s="599"/>
    </row>
    <row r="90" spans="1:26" ht="15.75" customHeight="1" x14ac:dyDescent="0.25">
      <c r="A90" s="610"/>
      <c r="B90" s="610"/>
      <c r="C90" s="599"/>
      <c r="D90" s="599"/>
      <c r="E90" s="599"/>
      <c r="F90" s="599"/>
      <c r="G90" s="599"/>
      <c r="H90" s="599"/>
      <c r="I90" s="599"/>
      <c r="J90" s="599"/>
      <c r="K90" s="599"/>
      <c r="L90" s="599"/>
      <c r="M90" s="599"/>
      <c r="N90" s="599"/>
      <c r="O90" s="599"/>
      <c r="P90" s="599"/>
      <c r="Q90" s="599"/>
      <c r="R90" s="599"/>
      <c r="S90" s="599"/>
      <c r="T90" s="599"/>
      <c r="U90" s="599"/>
      <c r="V90" s="599"/>
      <c r="W90" s="599"/>
      <c r="X90" s="599"/>
      <c r="Y90" s="599"/>
      <c r="Z90" s="599"/>
    </row>
    <row r="91" spans="1:26" ht="15.75" customHeight="1" x14ac:dyDescent="0.25">
      <c r="A91" s="610"/>
      <c r="B91" s="610"/>
      <c r="C91" s="599"/>
      <c r="D91" s="599"/>
      <c r="E91" s="599"/>
      <c r="F91" s="599"/>
      <c r="G91" s="599"/>
      <c r="H91" s="599"/>
      <c r="I91" s="599"/>
      <c r="J91" s="599"/>
      <c r="K91" s="599"/>
      <c r="L91" s="599"/>
      <c r="M91" s="599"/>
      <c r="N91" s="599"/>
      <c r="O91" s="599"/>
      <c r="P91" s="599"/>
      <c r="Q91" s="599"/>
      <c r="R91" s="599"/>
      <c r="S91" s="599"/>
      <c r="T91" s="599"/>
      <c r="U91" s="599"/>
      <c r="V91" s="599"/>
      <c r="W91" s="599"/>
      <c r="X91" s="599"/>
      <c r="Y91" s="599"/>
      <c r="Z91" s="599"/>
    </row>
    <row r="92" spans="1:26" ht="15.75" customHeight="1" x14ac:dyDescent="0.25">
      <c r="A92" s="610"/>
      <c r="B92" s="610"/>
      <c r="C92" s="599"/>
      <c r="D92" s="599"/>
      <c r="E92" s="599"/>
      <c r="F92" s="599"/>
      <c r="G92" s="599"/>
      <c r="H92" s="599"/>
      <c r="I92" s="599"/>
      <c r="J92" s="599"/>
      <c r="K92" s="599"/>
      <c r="L92" s="599"/>
      <c r="M92" s="599"/>
      <c r="N92" s="599"/>
      <c r="O92" s="599"/>
      <c r="P92" s="599"/>
      <c r="Q92" s="599"/>
      <c r="R92" s="599"/>
      <c r="S92" s="599"/>
      <c r="T92" s="599"/>
      <c r="U92" s="599"/>
      <c r="V92" s="599"/>
      <c r="W92" s="599"/>
      <c r="X92" s="599"/>
      <c r="Y92" s="599"/>
      <c r="Z92" s="599"/>
    </row>
    <row r="93" spans="1:26" ht="15.75" customHeight="1" x14ac:dyDescent="0.25">
      <c r="A93" s="610"/>
      <c r="B93" s="610"/>
      <c r="C93" s="599"/>
      <c r="D93" s="599"/>
      <c r="E93" s="599"/>
      <c r="F93" s="599"/>
      <c r="G93" s="599"/>
      <c r="H93" s="599"/>
      <c r="I93" s="599"/>
      <c r="J93" s="599"/>
      <c r="K93" s="599"/>
      <c r="L93" s="599"/>
      <c r="M93" s="599"/>
      <c r="N93" s="599"/>
      <c r="O93" s="599"/>
      <c r="P93" s="599"/>
      <c r="Q93" s="599"/>
      <c r="R93" s="599"/>
      <c r="S93" s="599"/>
      <c r="T93" s="599"/>
      <c r="U93" s="599"/>
      <c r="V93" s="599"/>
      <c r="W93" s="599"/>
      <c r="X93" s="599"/>
      <c r="Y93" s="599"/>
      <c r="Z93" s="599"/>
    </row>
    <row r="94" spans="1:26" ht="15.75" customHeight="1" x14ac:dyDescent="0.25">
      <c r="A94" s="610"/>
      <c r="B94" s="610"/>
      <c r="C94" s="599"/>
      <c r="D94" s="599"/>
      <c r="E94" s="599"/>
      <c r="F94" s="599"/>
      <c r="G94" s="599"/>
      <c r="H94" s="599"/>
      <c r="I94" s="599"/>
      <c r="J94" s="599"/>
      <c r="K94" s="599"/>
      <c r="L94" s="599"/>
      <c r="M94" s="599"/>
      <c r="N94" s="599"/>
      <c r="O94" s="599"/>
      <c r="P94" s="599"/>
      <c r="Q94" s="599"/>
      <c r="R94" s="599"/>
      <c r="S94" s="599"/>
      <c r="T94" s="599"/>
      <c r="U94" s="599"/>
      <c r="V94" s="599"/>
      <c r="W94" s="599"/>
      <c r="X94" s="599"/>
      <c r="Y94" s="599"/>
      <c r="Z94" s="599"/>
    </row>
    <row r="95" spans="1:26" ht="15.75" customHeight="1" x14ac:dyDescent="0.25">
      <c r="A95" s="610"/>
      <c r="B95" s="610"/>
      <c r="C95" s="599"/>
      <c r="D95" s="599"/>
      <c r="E95" s="599"/>
      <c r="F95" s="599"/>
      <c r="G95" s="599"/>
      <c r="H95" s="599"/>
      <c r="I95" s="599"/>
      <c r="J95" s="599"/>
      <c r="K95" s="599"/>
      <c r="L95" s="599"/>
      <c r="M95" s="599"/>
      <c r="N95" s="599"/>
      <c r="O95" s="599"/>
      <c r="P95" s="599"/>
      <c r="Q95" s="599"/>
      <c r="R95" s="599"/>
      <c r="S95" s="599"/>
      <c r="T95" s="599"/>
      <c r="U95" s="599"/>
      <c r="V95" s="599"/>
      <c r="W95" s="599"/>
      <c r="X95" s="599"/>
      <c r="Y95" s="599"/>
      <c r="Z95" s="599"/>
    </row>
    <row r="96" spans="1:26" ht="15.75" customHeight="1" x14ac:dyDescent="0.25">
      <c r="A96" s="610"/>
      <c r="B96" s="610"/>
      <c r="C96" s="599"/>
      <c r="D96" s="599"/>
      <c r="E96" s="599"/>
      <c r="F96" s="599"/>
      <c r="G96" s="599"/>
      <c r="H96" s="599"/>
      <c r="I96" s="599"/>
      <c r="J96" s="599"/>
      <c r="K96" s="599"/>
      <c r="L96" s="599"/>
      <c r="M96" s="599"/>
      <c r="N96" s="599"/>
      <c r="O96" s="599"/>
      <c r="P96" s="599"/>
      <c r="Q96" s="599"/>
      <c r="R96" s="599"/>
      <c r="S96" s="599"/>
      <c r="T96" s="599"/>
      <c r="U96" s="599"/>
      <c r="V96" s="599"/>
      <c r="W96" s="599"/>
      <c r="X96" s="599"/>
      <c r="Y96" s="599"/>
      <c r="Z96" s="599"/>
    </row>
    <row r="97" spans="1:26" ht="15.75" customHeight="1" x14ac:dyDescent="0.25">
      <c r="A97" s="610"/>
      <c r="B97" s="610"/>
      <c r="C97" s="599"/>
      <c r="D97" s="599"/>
      <c r="E97" s="599"/>
      <c r="F97" s="599"/>
      <c r="G97" s="599"/>
      <c r="H97" s="599"/>
      <c r="I97" s="599"/>
      <c r="J97" s="599"/>
      <c r="K97" s="599"/>
      <c r="L97" s="599"/>
      <c r="M97" s="599"/>
      <c r="N97" s="599"/>
      <c r="O97" s="599"/>
      <c r="P97" s="599"/>
      <c r="Q97" s="599"/>
      <c r="R97" s="599"/>
      <c r="S97" s="599"/>
      <c r="T97" s="599"/>
      <c r="U97" s="599"/>
      <c r="V97" s="599"/>
      <c r="W97" s="599"/>
      <c r="X97" s="599"/>
      <c r="Y97" s="599"/>
      <c r="Z97" s="599"/>
    </row>
    <row r="98" spans="1:26" ht="15.75" customHeight="1" x14ac:dyDescent="0.25">
      <c r="A98" s="610"/>
      <c r="B98" s="610"/>
      <c r="C98" s="599"/>
      <c r="D98" s="599"/>
      <c r="E98" s="599"/>
      <c r="F98" s="599"/>
      <c r="G98" s="599"/>
      <c r="H98" s="599"/>
      <c r="I98" s="599"/>
      <c r="J98" s="599"/>
      <c r="K98" s="599"/>
      <c r="L98" s="599"/>
      <c r="M98" s="599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</row>
    <row r="99" spans="1:26" ht="15.75" customHeight="1" x14ac:dyDescent="0.25">
      <c r="A99" s="610"/>
      <c r="B99" s="610"/>
      <c r="C99" s="599"/>
      <c r="D99" s="599"/>
      <c r="E99" s="599"/>
      <c r="F99" s="599"/>
      <c r="G99" s="599"/>
      <c r="H99" s="599"/>
      <c r="I99" s="599"/>
      <c r="J99" s="599"/>
      <c r="K99" s="599"/>
      <c r="L99" s="599"/>
      <c r="M99" s="599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</row>
    <row r="100" spans="1:26" ht="15.75" customHeight="1" x14ac:dyDescent="0.25">
      <c r="A100" s="610"/>
      <c r="B100" s="610"/>
      <c r="C100" s="599"/>
      <c r="D100" s="599"/>
      <c r="E100" s="599"/>
      <c r="F100" s="599"/>
      <c r="G100" s="599"/>
      <c r="H100" s="599"/>
      <c r="I100" s="599"/>
      <c r="J100" s="599"/>
      <c r="K100" s="599"/>
      <c r="L100" s="599"/>
      <c r="M100" s="599"/>
      <c r="N100" s="599"/>
      <c r="O100" s="599"/>
      <c r="P100" s="599"/>
      <c r="Q100" s="599"/>
      <c r="R100" s="599"/>
      <c r="S100" s="599"/>
      <c r="T100" s="599"/>
      <c r="U100" s="599"/>
      <c r="V100" s="599"/>
      <c r="W100" s="599"/>
      <c r="X100" s="599"/>
      <c r="Y100" s="599"/>
      <c r="Z100" s="599"/>
    </row>
    <row r="101" spans="1:26" ht="15.75" customHeight="1" x14ac:dyDescent="0.25">
      <c r="A101" s="610"/>
      <c r="B101" s="610"/>
      <c r="C101" s="599"/>
      <c r="D101" s="599"/>
      <c r="E101" s="599"/>
      <c r="F101" s="599"/>
      <c r="G101" s="599"/>
      <c r="H101" s="599"/>
      <c r="I101" s="599"/>
      <c r="J101" s="599"/>
      <c r="K101" s="599"/>
      <c r="L101" s="599"/>
      <c r="M101" s="599"/>
      <c r="N101" s="599"/>
      <c r="O101" s="599"/>
      <c r="P101" s="599"/>
      <c r="Q101" s="599"/>
      <c r="R101" s="599"/>
      <c r="S101" s="599"/>
      <c r="T101" s="599"/>
      <c r="U101" s="599"/>
      <c r="V101" s="599"/>
      <c r="W101" s="599"/>
      <c r="X101" s="599"/>
      <c r="Y101" s="599"/>
      <c r="Z101" s="599"/>
    </row>
    <row r="102" spans="1:26" ht="15.75" customHeight="1" x14ac:dyDescent="0.25">
      <c r="A102" s="610"/>
      <c r="B102" s="610"/>
      <c r="C102" s="599"/>
      <c r="D102" s="599"/>
      <c r="E102" s="599"/>
      <c r="F102" s="599"/>
      <c r="G102" s="599"/>
      <c r="H102" s="599"/>
      <c r="I102" s="599"/>
      <c r="J102" s="599"/>
      <c r="K102" s="599"/>
      <c r="L102" s="599"/>
      <c r="M102" s="599"/>
      <c r="N102" s="599"/>
      <c r="O102" s="599"/>
      <c r="P102" s="599"/>
      <c r="Q102" s="599"/>
      <c r="R102" s="599"/>
      <c r="S102" s="599"/>
      <c r="T102" s="599"/>
      <c r="U102" s="599"/>
      <c r="V102" s="599"/>
      <c r="W102" s="599"/>
      <c r="X102" s="599"/>
      <c r="Y102" s="599"/>
      <c r="Z102" s="599"/>
    </row>
    <row r="103" spans="1:26" ht="15.75" customHeight="1" x14ac:dyDescent="0.25">
      <c r="A103" s="610"/>
      <c r="B103" s="610"/>
      <c r="C103" s="599"/>
      <c r="D103" s="599"/>
      <c r="E103" s="599"/>
      <c r="F103" s="599"/>
      <c r="G103" s="599"/>
      <c r="H103" s="599"/>
      <c r="I103" s="599"/>
      <c r="J103" s="599"/>
      <c r="K103" s="599"/>
      <c r="L103" s="599"/>
      <c r="M103" s="599"/>
      <c r="N103" s="599"/>
      <c r="O103" s="599"/>
      <c r="P103" s="599"/>
      <c r="Q103" s="599"/>
      <c r="R103" s="599"/>
      <c r="S103" s="599"/>
      <c r="T103" s="599"/>
      <c r="U103" s="599"/>
      <c r="V103" s="599"/>
      <c r="W103" s="599"/>
      <c r="X103" s="599"/>
      <c r="Y103" s="599"/>
      <c r="Z103" s="599"/>
    </row>
    <row r="104" spans="1:26" ht="15.75" customHeight="1" x14ac:dyDescent="0.25">
      <c r="A104" s="610"/>
      <c r="B104" s="610"/>
      <c r="C104" s="599"/>
      <c r="D104" s="599"/>
      <c r="E104" s="599"/>
      <c r="F104" s="599"/>
      <c r="G104" s="599"/>
      <c r="H104" s="599"/>
      <c r="I104" s="599"/>
      <c r="J104" s="599"/>
      <c r="K104" s="599"/>
      <c r="L104" s="599"/>
      <c r="M104" s="599"/>
      <c r="N104" s="599"/>
      <c r="O104" s="599"/>
      <c r="P104" s="599"/>
      <c r="Q104" s="599"/>
      <c r="R104" s="599"/>
      <c r="S104" s="599"/>
      <c r="T104" s="599"/>
      <c r="U104" s="599"/>
      <c r="V104" s="599"/>
      <c r="W104" s="599"/>
      <c r="X104" s="599"/>
      <c r="Y104" s="599"/>
      <c r="Z104" s="599"/>
    </row>
    <row r="105" spans="1:26" ht="15.75" customHeight="1" x14ac:dyDescent="0.25">
      <c r="A105" s="610"/>
      <c r="B105" s="610"/>
      <c r="C105" s="599"/>
      <c r="D105" s="599"/>
      <c r="E105" s="599"/>
      <c r="F105" s="599"/>
      <c r="G105" s="599"/>
      <c r="H105" s="599"/>
      <c r="I105" s="599"/>
      <c r="J105" s="599"/>
      <c r="K105" s="599"/>
      <c r="L105" s="599"/>
      <c r="M105" s="599"/>
      <c r="N105" s="599"/>
      <c r="O105" s="599"/>
      <c r="P105" s="599"/>
      <c r="Q105" s="599"/>
      <c r="R105" s="599"/>
      <c r="S105" s="599"/>
      <c r="T105" s="599"/>
      <c r="U105" s="599"/>
      <c r="V105" s="599"/>
      <c r="W105" s="599"/>
      <c r="X105" s="599"/>
      <c r="Y105" s="599"/>
      <c r="Z105" s="599"/>
    </row>
    <row r="106" spans="1:26" ht="15.75" customHeight="1" x14ac:dyDescent="0.25">
      <c r="A106" s="610"/>
      <c r="B106" s="610"/>
      <c r="C106" s="599"/>
      <c r="D106" s="599"/>
      <c r="E106" s="599"/>
      <c r="F106" s="599"/>
      <c r="G106" s="599"/>
      <c r="H106" s="599"/>
      <c r="I106" s="599"/>
      <c r="J106" s="599"/>
      <c r="K106" s="599"/>
      <c r="L106" s="599"/>
      <c r="M106" s="599"/>
      <c r="N106" s="599"/>
      <c r="O106" s="599"/>
      <c r="P106" s="599"/>
      <c r="Q106" s="599"/>
      <c r="R106" s="599"/>
      <c r="S106" s="599"/>
      <c r="T106" s="599"/>
      <c r="U106" s="599"/>
      <c r="V106" s="599"/>
      <c r="W106" s="599"/>
      <c r="X106" s="599"/>
      <c r="Y106" s="599"/>
      <c r="Z106" s="599"/>
    </row>
    <row r="107" spans="1:26" ht="15.75" customHeight="1" x14ac:dyDescent="0.25">
      <c r="A107" s="610"/>
      <c r="B107" s="610"/>
      <c r="C107" s="599"/>
      <c r="D107" s="599"/>
      <c r="E107" s="599"/>
      <c r="F107" s="599"/>
      <c r="G107" s="599"/>
      <c r="H107" s="599"/>
      <c r="I107" s="599"/>
      <c r="J107" s="599"/>
      <c r="K107" s="599"/>
      <c r="L107" s="599"/>
      <c r="M107" s="599"/>
      <c r="N107" s="599"/>
      <c r="O107" s="599"/>
      <c r="P107" s="599"/>
      <c r="Q107" s="599"/>
      <c r="R107" s="599"/>
      <c r="S107" s="599"/>
      <c r="T107" s="599"/>
      <c r="U107" s="599"/>
      <c r="V107" s="599"/>
      <c r="W107" s="599"/>
      <c r="X107" s="599"/>
      <c r="Y107" s="599"/>
      <c r="Z107" s="599"/>
    </row>
    <row r="108" spans="1:26" ht="15.75" customHeight="1" x14ac:dyDescent="0.25">
      <c r="A108" s="610"/>
      <c r="B108" s="610"/>
      <c r="C108" s="599"/>
      <c r="D108" s="599"/>
      <c r="E108" s="599"/>
      <c r="F108" s="599"/>
      <c r="G108" s="599"/>
      <c r="H108" s="599"/>
      <c r="I108" s="599"/>
      <c r="J108" s="599"/>
      <c r="K108" s="599"/>
      <c r="L108" s="599"/>
      <c r="M108" s="599"/>
      <c r="N108" s="599"/>
      <c r="O108" s="599"/>
      <c r="P108" s="599"/>
      <c r="Q108" s="599"/>
      <c r="R108" s="599"/>
      <c r="S108" s="599"/>
      <c r="T108" s="599"/>
      <c r="U108" s="599"/>
      <c r="V108" s="599"/>
      <c r="W108" s="599"/>
      <c r="X108" s="599"/>
      <c r="Y108" s="599"/>
      <c r="Z108" s="599"/>
    </row>
    <row r="109" spans="1:26" ht="15.75" customHeight="1" x14ac:dyDescent="0.25">
      <c r="A109" s="610"/>
      <c r="B109" s="610"/>
      <c r="C109" s="599"/>
      <c r="D109" s="599"/>
      <c r="E109" s="599"/>
      <c r="F109" s="599"/>
      <c r="G109" s="599"/>
      <c r="H109" s="599"/>
      <c r="I109" s="599"/>
      <c r="J109" s="599"/>
      <c r="K109" s="599"/>
      <c r="L109" s="599"/>
      <c r="M109" s="599"/>
      <c r="N109" s="599"/>
      <c r="O109" s="599"/>
      <c r="P109" s="599"/>
      <c r="Q109" s="599"/>
      <c r="R109" s="599"/>
      <c r="S109" s="599"/>
      <c r="T109" s="599"/>
      <c r="U109" s="599"/>
      <c r="V109" s="599"/>
      <c r="W109" s="599"/>
      <c r="X109" s="599"/>
      <c r="Y109" s="599"/>
      <c r="Z109" s="599"/>
    </row>
    <row r="110" spans="1:26" ht="15.75" customHeight="1" x14ac:dyDescent="0.25">
      <c r="A110" s="610"/>
      <c r="B110" s="610"/>
      <c r="C110" s="599"/>
      <c r="D110" s="599"/>
      <c r="E110" s="599"/>
      <c r="F110" s="599"/>
      <c r="G110" s="599"/>
      <c r="H110" s="599"/>
      <c r="I110" s="599"/>
      <c r="J110" s="599"/>
      <c r="K110" s="599"/>
      <c r="L110" s="599"/>
      <c r="M110" s="599"/>
      <c r="N110" s="599"/>
      <c r="O110" s="599"/>
      <c r="P110" s="599"/>
      <c r="Q110" s="599"/>
      <c r="R110" s="599"/>
      <c r="S110" s="599"/>
      <c r="T110" s="599"/>
      <c r="U110" s="599"/>
      <c r="V110" s="599"/>
      <c r="W110" s="599"/>
      <c r="X110" s="599"/>
      <c r="Y110" s="599"/>
      <c r="Z110" s="599"/>
    </row>
    <row r="111" spans="1:26" ht="15.75" customHeight="1" x14ac:dyDescent="0.25">
      <c r="A111" s="610"/>
      <c r="B111" s="610"/>
      <c r="C111" s="599"/>
      <c r="D111" s="599"/>
      <c r="E111" s="599"/>
      <c r="F111" s="599"/>
      <c r="G111" s="599"/>
      <c r="H111" s="599"/>
      <c r="I111" s="599"/>
      <c r="J111" s="599"/>
      <c r="K111" s="599"/>
      <c r="L111" s="599"/>
      <c r="M111" s="599"/>
      <c r="N111" s="599"/>
      <c r="O111" s="599"/>
      <c r="P111" s="599"/>
      <c r="Q111" s="599"/>
      <c r="R111" s="599"/>
      <c r="S111" s="599"/>
      <c r="T111" s="599"/>
      <c r="U111" s="599"/>
      <c r="V111" s="599"/>
      <c r="W111" s="599"/>
      <c r="X111" s="599"/>
      <c r="Y111" s="599"/>
      <c r="Z111" s="599"/>
    </row>
    <row r="112" spans="1:26" ht="15.75" customHeight="1" x14ac:dyDescent="0.25">
      <c r="A112" s="610"/>
      <c r="B112" s="610"/>
      <c r="C112" s="599"/>
      <c r="D112" s="599"/>
      <c r="E112" s="599"/>
      <c r="F112" s="599"/>
      <c r="G112" s="599"/>
      <c r="H112" s="599"/>
      <c r="I112" s="599"/>
      <c r="J112" s="599"/>
      <c r="K112" s="599"/>
      <c r="L112" s="599"/>
      <c r="M112" s="599"/>
      <c r="N112" s="599"/>
      <c r="O112" s="599"/>
      <c r="P112" s="599"/>
      <c r="Q112" s="599"/>
      <c r="R112" s="599"/>
      <c r="S112" s="599"/>
      <c r="T112" s="599"/>
      <c r="U112" s="599"/>
      <c r="V112" s="599"/>
      <c r="W112" s="599"/>
      <c r="X112" s="599"/>
      <c r="Y112" s="599"/>
      <c r="Z112" s="599"/>
    </row>
    <row r="113" spans="1:26" ht="15.75" customHeight="1" x14ac:dyDescent="0.25">
      <c r="A113" s="610"/>
      <c r="B113" s="610"/>
      <c r="C113" s="599"/>
      <c r="D113" s="599"/>
      <c r="E113" s="599"/>
      <c r="F113" s="599"/>
      <c r="G113" s="599"/>
      <c r="H113" s="599"/>
      <c r="I113" s="599"/>
      <c r="J113" s="599"/>
      <c r="K113" s="599"/>
      <c r="L113" s="599"/>
      <c r="M113" s="599"/>
      <c r="N113" s="599"/>
      <c r="O113" s="599"/>
      <c r="P113" s="599"/>
      <c r="Q113" s="599"/>
      <c r="R113" s="599"/>
      <c r="S113" s="599"/>
      <c r="T113" s="599"/>
      <c r="U113" s="599"/>
      <c r="V113" s="599"/>
      <c r="W113" s="599"/>
      <c r="X113" s="599"/>
      <c r="Y113" s="599"/>
      <c r="Z113" s="599"/>
    </row>
    <row r="114" spans="1:26" ht="15.75" customHeight="1" x14ac:dyDescent="0.25">
      <c r="A114" s="610"/>
      <c r="B114" s="610"/>
      <c r="C114" s="599"/>
      <c r="D114" s="599"/>
      <c r="E114" s="599"/>
      <c r="F114" s="599"/>
      <c r="G114" s="599"/>
      <c r="H114" s="599"/>
      <c r="I114" s="599"/>
      <c r="J114" s="599"/>
      <c r="K114" s="599"/>
      <c r="L114" s="599"/>
      <c r="M114" s="599"/>
      <c r="N114" s="599"/>
      <c r="O114" s="599"/>
      <c r="P114" s="599"/>
      <c r="Q114" s="599"/>
      <c r="R114" s="599"/>
      <c r="S114" s="599"/>
      <c r="T114" s="599"/>
      <c r="U114" s="599"/>
      <c r="V114" s="599"/>
      <c r="W114" s="599"/>
      <c r="X114" s="599"/>
      <c r="Y114" s="599"/>
      <c r="Z114" s="599"/>
    </row>
    <row r="115" spans="1:26" ht="15.75" customHeight="1" x14ac:dyDescent="0.25">
      <c r="A115" s="610"/>
      <c r="B115" s="610"/>
      <c r="C115" s="599"/>
      <c r="D115" s="599"/>
      <c r="E115" s="599"/>
      <c r="F115" s="599"/>
      <c r="G115" s="599"/>
      <c r="H115" s="599"/>
      <c r="I115" s="599"/>
      <c r="J115" s="599"/>
      <c r="K115" s="599"/>
      <c r="L115" s="599"/>
      <c r="M115" s="599"/>
      <c r="N115" s="599"/>
      <c r="O115" s="599"/>
      <c r="P115" s="599"/>
      <c r="Q115" s="599"/>
      <c r="R115" s="599"/>
      <c r="S115" s="599"/>
      <c r="T115" s="599"/>
      <c r="U115" s="599"/>
      <c r="V115" s="599"/>
      <c r="W115" s="599"/>
      <c r="X115" s="599"/>
      <c r="Y115" s="599"/>
      <c r="Z115" s="599"/>
    </row>
    <row r="116" spans="1:26" ht="15.75" customHeight="1" x14ac:dyDescent="0.25">
      <c r="A116" s="610"/>
      <c r="B116" s="610"/>
      <c r="C116" s="599"/>
      <c r="D116" s="599"/>
      <c r="E116" s="599"/>
      <c r="F116" s="599"/>
      <c r="G116" s="599"/>
      <c r="H116" s="599"/>
      <c r="I116" s="599"/>
      <c r="J116" s="599"/>
      <c r="K116" s="599"/>
      <c r="L116" s="599"/>
      <c r="M116" s="599"/>
      <c r="N116" s="599"/>
      <c r="O116" s="599"/>
      <c r="P116" s="599"/>
      <c r="Q116" s="599"/>
      <c r="R116" s="599"/>
      <c r="S116" s="599"/>
      <c r="T116" s="599"/>
      <c r="U116" s="599"/>
      <c r="V116" s="599"/>
      <c r="W116" s="599"/>
      <c r="X116" s="599"/>
      <c r="Y116" s="599"/>
      <c r="Z116" s="599"/>
    </row>
    <row r="117" spans="1:26" ht="15.75" customHeight="1" x14ac:dyDescent="0.25">
      <c r="A117" s="610"/>
      <c r="B117" s="610"/>
      <c r="C117" s="599"/>
      <c r="D117" s="599"/>
      <c r="E117" s="599"/>
      <c r="F117" s="599"/>
      <c r="G117" s="599"/>
      <c r="H117" s="599"/>
      <c r="I117" s="599"/>
      <c r="J117" s="599"/>
      <c r="K117" s="599"/>
      <c r="L117" s="599"/>
      <c r="M117" s="599"/>
      <c r="N117" s="599"/>
      <c r="O117" s="599"/>
      <c r="P117" s="599"/>
      <c r="Q117" s="599"/>
      <c r="R117" s="599"/>
      <c r="S117" s="599"/>
      <c r="T117" s="599"/>
      <c r="U117" s="599"/>
      <c r="V117" s="599"/>
      <c r="W117" s="599"/>
      <c r="X117" s="599"/>
      <c r="Y117" s="599"/>
      <c r="Z117" s="599"/>
    </row>
    <row r="118" spans="1:26" ht="15.75" customHeight="1" x14ac:dyDescent="0.25">
      <c r="A118" s="610"/>
      <c r="B118" s="610"/>
      <c r="C118" s="599"/>
      <c r="D118" s="599"/>
      <c r="E118" s="599"/>
      <c r="F118" s="599"/>
      <c r="G118" s="599"/>
      <c r="H118" s="599"/>
      <c r="I118" s="599"/>
      <c r="J118" s="599"/>
      <c r="K118" s="599"/>
      <c r="L118" s="599"/>
      <c r="M118" s="599"/>
      <c r="N118" s="599"/>
      <c r="O118" s="599"/>
      <c r="P118" s="599"/>
      <c r="Q118" s="599"/>
      <c r="R118" s="599"/>
      <c r="S118" s="599"/>
      <c r="T118" s="599"/>
      <c r="U118" s="599"/>
      <c r="V118" s="599"/>
      <c r="W118" s="599"/>
      <c r="X118" s="599"/>
      <c r="Y118" s="599"/>
      <c r="Z118" s="599"/>
    </row>
    <row r="119" spans="1:26" ht="15.75" customHeight="1" x14ac:dyDescent="0.25">
      <c r="A119" s="610"/>
      <c r="B119" s="610"/>
      <c r="C119" s="599"/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</row>
    <row r="120" spans="1:26" ht="15.75" customHeight="1" x14ac:dyDescent="0.25">
      <c r="A120" s="610"/>
      <c r="B120" s="610"/>
      <c r="C120" s="599"/>
      <c r="D120" s="599"/>
      <c r="E120" s="599"/>
      <c r="F120" s="599"/>
      <c r="G120" s="599"/>
      <c r="H120" s="599"/>
      <c r="I120" s="599"/>
      <c r="J120" s="599"/>
      <c r="K120" s="599"/>
      <c r="L120" s="599"/>
      <c r="M120" s="599"/>
      <c r="N120" s="599"/>
      <c r="O120" s="599"/>
      <c r="P120" s="599"/>
      <c r="Q120" s="599"/>
      <c r="R120" s="599"/>
      <c r="S120" s="599"/>
      <c r="T120" s="599"/>
      <c r="U120" s="599"/>
      <c r="V120" s="599"/>
      <c r="W120" s="599"/>
      <c r="X120" s="599"/>
      <c r="Y120" s="599"/>
      <c r="Z120" s="599"/>
    </row>
    <row r="121" spans="1:26" ht="15.75" customHeight="1" x14ac:dyDescent="0.25">
      <c r="A121" s="610"/>
      <c r="B121" s="610"/>
      <c r="C121" s="599"/>
      <c r="D121" s="599"/>
      <c r="E121" s="599"/>
      <c r="F121" s="599"/>
      <c r="G121" s="599"/>
      <c r="H121" s="599"/>
      <c r="I121" s="599"/>
      <c r="J121" s="599"/>
      <c r="K121" s="599"/>
      <c r="L121" s="599"/>
      <c r="M121" s="599"/>
      <c r="N121" s="599"/>
      <c r="O121" s="599"/>
      <c r="P121" s="599"/>
      <c r="Q121" s="599"/>
      <c r="R121" s="599"/>
      <c r="S121" s="599"/>
      <c r="T121" s="599"/>
      <c r="U121" s="599"/>
      <c r="V121" s="599"/>
      <c r="W121" s="599"/>
      <c r="X121" s="599"/>
      <c r="Y121" s="599"/>
      <c r="Z121" s="599"/>
    </row>
    <row r="122" spans="1:26" ht="15.75" customHeight="1" x14ac:dyDescent="0.25">
      <c r="A122" s="610"/>
      <c r="B122" s="610"/>
      <c r="C122" s="599"/>
      <c r="D122" s="599"/>
      <c r="E122" s="599"/>
      <c r="F122" s="599"/>
      <c r="G122" s="599"/>
      <c r="H122" s="599"/>
      <c r="I122" s="599"/>
      <c r="J122" s="599"/>
      <c r="K122" s="599"/>
      <c r="L122" s="599"/>
      <c r="M122" s="599"/>
      <c r="N122" s="599"/>
      <c r="O122" s="599"/>
      <c r="P122" s="599"/>
      <c r="Q122" s="599"/>
      <c r="R122" s="599"/>
      <c r="S122" s="599"/>
      <c r="T122" s="599"/>
      <c r="U122" s="599"/>
      <c r="V122" s="599"/>
      <c r="W122" s="599"/>
      <c r="X122" s="599"/>
      <c r="Y122" s="599"/>
      <c r="Z122" s="599"/>
    </row>
    <row r="123" spans="1:26" ht="15.75" customHeight="1" x14ac:dyDescent="0.25">
      <c r="A123" s="610"/>
      <c r="B123" s="610"/>
      <c r="C123" s="599"/>
      <c r="D123" s="599"/>
      <c r="E123" s="599"/>
      <c r="F123" s="599"/>
      <c r="G123" s="599"/>
      <c r="H123" s="599"/>
      <c r="I123" s="599"/>
      <c r="J123" s="599"/>
      <c r="K123" s="599"/>
      <c r="L123" s="599"/>
      <c r="M123" s="599"/>
      <c r="N123" s="599"/>
      <c r="O123" s="599"/>
      <c r="P123" s="599"/>
      <c r="Q123" s="599"/>
      <c r="R123" s="599"/>
      <c r="S123" s="599"/>
      <c r="T123" s="599"/>
      <c r="U123" s="599"/>
      <c r="V123" s="599"/>
      <c r="W123" s="599"/>
      <c r="X123" s="599"/>
      <c r="Y123" s="599"/>
      <c r="Z123" s="599"/>
    </row>
    <row r="124" spans="1:26" ht="15.75" customHeight="1" x14ac:dyDescent="0.25">
      <c r="A124" s="610"/>
      <c r="B124" s="610"/>
      <c r="C124" s="599"/>
      <c r="D124" s="599"/>
      <c r="E124" s="599"/>
      <c r="F124" s="599"/>
      <c r="G124" s="599"/>
      <c r="H124" s="599"/>
      <c r="I124" s="599"/>
      <c r="J124" s="599"/>
      <c r="K124" s="599"/>
      <c r="L124" s="599"/>
      <c r="M124" s="599"/>
      <c r="N124" s="599"/>
      <c r="O124" s="599"/>
      <c r="P124" s="599"/>
      <c r="Q124" s="599"/>
      <c r="R124" s="599"/>
      <c r="S124" s="599"/>
      <c r="T124" s="599"/>
      <c r="U124" s="599"/>
      <c r="V124" s="599"/>
      <c r="W124" s="599"/>
      <c r="X124" s="599"/>
      <c r="Y124" s="599"/>
      <c r="Z124" s="599"/>
    </row>
    <row r="125" spans="1:26" ht="15.75" customHeight="1" x14ac:dyDescent="0.25">
      <c r="A125" s="610"/>
      <c r="B125" s="610"/>
      <c r="C125" s="599"/>
      <c r="D125" s="599"/>
      <c r="E125" s="599"/>
      <c r="F125" s="599"/>
      <c r="G125" s="599"/>
      <c r="H125" s="599"/>
      <c r="I125" s="599"/>
      <c r="J125" s="599"/>
      <c r="K125" s="599"/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  <c r="Z125" s="599"/>
    </row>
    <row r="126" spans="1:26" ht="15.75" customHeight="1" x14ac:dyDescent="0.25">
      <c r="A126" s="610"/>
      <c r="B126" s="610"/>
      <c r="C126" s="599"/>
      <c r="D126" s="599"/>
      <c r="E126" s="599"/>
      <c r="F126" s="599"/>
      <c r="G126" s="599"/>
      <c r="H126" s="599"/>
      <c r="I126" s="599"/>
      <c r="J126" s="599"/>
      <c r="K126" s="599"/>
      <c r="L126" s="599"/>
      <c r="M126" s="599"/>
      <c r="N126" s="599"/>
      <c r="O126" s="599"/>
      <c r="P126" s="599"/>
      <c r="Q126" s="599"/>
      <c r="R126" s="599"/>
      <c r="S126" s="599"/>
      <c r="T126" s="599"/>
      <c r="U126" s="599"/>
      <c r="V126" s="599"/>
      <c r="W126" s="599"/>
      <c r="X126" s="599"/>
      <c r="Y126" s="599"/>
      <c r="Z126" s="599"/>
    </row>
    <row r="127" spans="1:26" ht="15.75" customHeight="1" x14ac:dyDescent="0.25">
      <c r="A127" s="610"/>
      <c r="B127" s="610"/>
      <c r="C127" s="599"/>
      <c r="D127" s="599"/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/>
      <c r="V127" s="599"/>
      <c r="W127" s="599"/>
      <c r="X127" s="599"/>
      <c r="Y127" s="599"/>
      <c r="Z127" s="599"/>
    </row>
    <row r="128" spans="1:26" ht="15.75" customHeight="1" x14ac:dyDescent="0.25">
      <c r="A128" s="610"/>
      <c r="B128" s="610"/>
      <c r="C128" s="599"/>
      <c r="D128" s="599"/>
      <c r="E128" s="599"/>
      <c r="F128" s="599"/>
      <c r="G128" s="599"/>
      <c r="H128" s="599"/>
      <c r="I128" s="599"/>
      <c r="J128" s="599"/>
      <c r="K128" s="599"/>
      <c r="L128" s="599"/>
      <c r="M128" s="599"/>
      <c r="N128" s="599"/>
      <c r="O128" s="599"/>
      <c r="P128" s="599"/>
      <c r="Q128" s="599"/>
      <c r="R128" s="599"/>
      <c r="S128" s="599"/>
      <c r="T128" s="599"/>
      <c r="U128" s="599"/>
      <c r="V128" s="599"/>
      <c r="W128" s="599"/>
      <c r="X128" s="599"/>
      <c r="Y128" s="599"/>
      <c r="Z128" s="599"/>
    </row>
    <row r="129" spans="1:26" ht="15.75" customHeight="1" x14ac:dyDescent="0.25">
      <c r="A129" s="610"/>
      <c r="B129" s="610"/>
      <c r="C129" s="599"/>
      <c r="D129" s="599"/>
      <c r="E129" s="599"/>
      <c r="F129" s="599"/>
      <c r="G129" s="599"/>
      <c r="H129" s="599"/>
      <c r="I129" s="599"/>
      <c r="J129" s="599"/>
      <c r="K129" s="599"/>
      <c r="L129" s="599"/>
      <c r="M129" s="599"/>
      <c r="N129" s="599"/>
      <c r="O129" s="599"/>
      <c r="P129" s="599"/>
      <c r="Q129" s="599"/>
      <c r="R129" s="599"/>
      <c r="S129" s="599"/>
      <c r="T129" s="599"/>
      <c r="U129" s="599"/>
      <c r="V129" s="599"/>
      <c r="W129" s="599"/>
      <c r="X129" s="599"/>
      <c r="Y129" s="599"/>
      <c r="Z129" s="599"/>
    </row>
    <row r="130" spans="1:26" ht="15.75" customHeight="1" x14ac:dyDescent="0.25">
      <c r="A130" s="610"/>
      <c r="B130" s="610"/>
      <c r="C130" s="599"/>
      <c r="D130" s="599"/>
      <c r="E130" s="599"/>
      <c r="F130" s="599"/>
      <c r="G130" s="599"/>
      <c r="H130" s="599"/>
      <c r="I130" s="599"/>
      <c r="J130" s="599"/>
      <c r="K130" s="599"/>
      <c r="L130" s="599"/>
      <c r="M130" s="599"/>
      <c r="N130" s="599"/>
      <c r="O130" s="599"/>
      <c r="P130" s="599"/>
      <c r="Q130" s="599"/>
      <c r="R130" s="599"/>
      <c r="S130" s="599"/>
      <c r="T130" s="599"/>
      <c r="U130" s="599"/>
      <c r="V130" s="599"/>
      <c r="W130" s="599"/>
      <c r="X130" s="599"/>
      <c r="Y130" s="599"/>
      <c r="Z130" s="599"/>
    </row>
    <row r="131" spans="1:26" ht="15.75" customHeight="1" x14ac:dyDescent="0.25">
      <c r="A131" s="610"/>
      <c r="B131" s="610"/>
      <c r="C131" s="599"/>
      <c r="D131" s="599"/>
      <c r="E131" s="599"/>
      <c r="F131" s="599"/>
      <c r="G131" s="599"/>
      <c r="H131" s="599"/>
      <c r="I131" s="599"/>
      <c r="J131" s="599"/>
      <c r="K131" s="599"/>
      <c r="L131" s="599"/>
      <c r="M131" s="599"/>
      <c r="N131" s="599"/>
      <c r="O131" s="599"/>
      <c r="P131" s="599"/>
      <c r="Q131" s="599"/>
      <c r="R131" s="599"/>
      <c r="S131" s="599"/>
      <c r="T131" s="599"/>
      <c r="U131" s="599"/>
      <c r="V131" s="599"/>
      <c r="W131" s="599"/>
      <c r="X131" s="599"/>
      <c r="Y131" s="599"/>
      <c r="Z131" s="599"/>
    </row>
    <row r="132" spans="1:26" ht="15.75" customHeight="1" x14ac:dyDescent="0.25">
      <c r="A132" s="610"/>
      <c r="B132" s="610"/>
      <c r="C132" s="599"/>
      <c r="D132" s="599"/>
      <c r="E132" s="599"/>
      <c r="F132" s="599"/>
      <c r="G132" s="599"/>
      <c r="H132" s="599"/>
      <c r="I132" s="599"/>
      <c r="J132" s="599"/>
      <c r="K132" s="599"/>
      <c r="L132" s="599"/>
      <c r="M132" s="599"/>
      <c r="N132" s="599"/>
      <c r="O132" s="599"/>
      <c r="P132" s="599"/>
      <c r="Q132" s="599"/>
      <c r="R132" s="599"/>
      <c r="S132" s="599"/>
      <c r="T132" s="599"/>
      <c r="U132" s="599"/>
      <c r="V132" s="599"/>
      <c r="W132" s="599"/>
      <c r="X132" s="599"/>
      <c r="Y132" s="599"/>
      <c r="Z132" s="599"/>
    </row>
    <row r="133" spans="1:26" ht="15.75" customHeight="1" x14ac:dyDescent="0.25">
      <c r="A133" s="610"/>
      <c r="B133" s="610"/>
      <c r="C133" s="599"/>
      <c r="D133" s="599"/>
      <c r="E133" s="599"/>
      <c r="F133" s="599"/>
      <c r="G133" s="599"/>
      <c r="H133" s="599"/>
      <c r="I133" s="599"/>
      <c r="J133" s="599"/>
      <c r="K133" s="599"/>
      <c r="L133" s="599"/>
      <c r="M133" s="599"/>
      <c r="N133" s="599"/>
      <c r="O133" s="599"/>
      <c r="P133" s="599"/>
      <c r="Q133" s="599"/>
      <c r="R133" s="599"/>
      <c r="S133" s="599"/>
      <c r="T133" s="599"/>
      <c r="U133" s="599"/>
      <c r="V133" s="599"/>
      <c r="W133" s="599"/>
      <c r="X133" s="599"/>
      <c r="Y133" s="599"/>
      <c r="Z133" s="599"/>
    </row>
    <row r="134" spans="1:26" ht="15.75" customHeight="1" x14ac:dyDescent="0.25">
      <c r="A134" s="610"/>
      <c r="B134" s="610"/>
      <c r="C134" s="599"/>
      <c r="D134" s="599"/>
      <c r="E134" s="599"/>
      <c r="F134" s="599"/>
      <c r="G134" s="599"/>
      <c r="H134" s="599"/>
      <c r="I134" s="599"/>
      <c r="J134" s="599"/>
      <c r="K134" s="599"/>
      <c r="L134" s="599"/>
      <c r="M134" s="599"/>
      <c r="N134" s="599"/>
      <c r="O134" s="599"/>
      <c r="P134" s="599"/>
      <c r="Q134" s="599"/>
      <c r="R134" s="599"/>
      <c r="S134" s="599"/>
      <c r="T134" s="599"/>
      <c r="U134" s="599"/>
      <c r="V134" s="599"/>
      <c r="W134" s="599"/>
      <c r="X134" s="599"/>
      <c r="Y134" s="599"/>
      <c r="Z134" s="599"/>
    </row>
    <row r="135" spans="1:26" ht="15.75" customHeight="1" x14ac:dyDescent="0.25">
      <c r="A135" s="610"/>
      <c r="B135" s="610"/>
      <c r="C135" s="599"/>
      <c r="D135" s="599"/>
      <c r="E135" s="599"/>
      <c r="F135" s="599"/>
      <c r="G135" s="599"/>
      <c r="H135" s="599"/>
      <c r="I135" s="599"/>
      <c r="J135" s="599"/>
      <c r="K135" s="599"/>
      <c r="L135" s="599"/>
      <c r="M135" s="599"/>
      <c r="N135" s="599"/>
      <c r="O135" s="599"/>
      <c r="P135" s="599"/>
      <c r="Q135" s="599"/>
      <c r="R135" s="599"/>
      <c r="S135" s="599"/>
      <c r="T135" s="599"/>
      <c r="U135" s="599"/>
      <c r="V135" s="599"/>
      <c r="W135" s="599"/>
      <c r="X135" s="599"/>
      <c r="Y135" s="599"/>
      <c r="Z135" s="599"/>
    </row>
    <row r="136" spans="1:26" ht="15.75" customHeight="1" x14ac:dyDescent="0.25">
      <c r="A136" s="610"/>
      <c r="B136" s="610"/>
      <c r="C136" s="599"/>
      <c r="D136" s="599"/>
      <c r="E136" s="599"/>
      <c r="F136" s="599"/>
      <c r="G136" s="599"/>
      <c r="H136" s="599"/>
      <c r="I136" s="599"/>
      <c r="J136" s="599"/>
      <c r="K136" s="599"/>
      <c r="L136" s="599"/>
      <c r="M136" s="599"/>
      <c r="N136" s="599"/>
      <c r="O136" s="599"/>
      <c r="P136" s="599"/>
      <c r="Q136" s="599"/>
      <c r="R136" s="599"/>
      <c r="S136" s="599"/>
      <c r="T136" s="599"/>
      <c r="U136" s="599"/>
      <c r="V136" s="599"/>
      <c r="W136" s="599"/>
      <c r="X136" s="599"/>
      <c r="Y136" s="599"/>
      <c r="Z136" s="599"/>
    </row>
    <row r="137" spans="1:26" ht="15.75" customHeight="1" x14ac:dyDescent="0.25">
      <c r="A137" s="610"/>
      <c r="B137" s="610"/>
      <c r="C137" s="599"/>
      <c r="D137" s="599"/>
      <c r="E137" s="599"/>
      <c r="F137" s="599"/>
      <c r="G137" s="599"/>
      <c r="H137" s="599"/>
      <c r="I137" s="599"/>
      <c r="J137" s="599"/>
      <c r="K137" s="599"/>
      <c r="L137" s="599"/>
      <c r="M137" s="599"/>
      <c r="N137" s="599"/>
      <c r="O137" s="599"/>
      <c r="P137" s="599"/>
      <c r="Q137" s="599"/>
      <c r="R137" s="599"/>
      <c r="S137" s="599"/>
      <c r="T137" s="599"/>
      <c r="U137" s="599"/>
      <c r="V137" s="599"/>
      <c r="W137" s="599"/>
      <c r="X137" s="599"/>
      <c r="Y137" s="599"/>
      <c r="Z137" s="599"/>
    </row>
    <row r="138" spans="1:26" ht="15.75" customHeight="1" x14ac:dyDescent="0.25">
      <c r="A138" s="610"/>
      <c r="B138" s="610"/>
      <c r="C138" s="599"/>
      <c r="D138" s="599"/>
      <c r="E138" s="599"/>
      <c r="F138" s="599"/>
      <c r="G138" s="599"/>
      <c r="H138" s="599"/>
      <c r="I138" s="599"/>
      <c r="J138" s="599"/>
      <c r="K138" s="599"/>
      <c r="L138" s="599"/>
      <c r="M138" s="599"/>
      <c r="N138" s="599"/>
      <c r="O138" s="599"/>
      <c r="P138" s="599"/>
      <c r="Q138" s="599"/>
      <c r="R138" s="599"/>
      <c r="S138" s="599"/>
      <c r="T138" s="599"/>
      <c r="U138" s="599"/>
      <c r="V138" s="599"/>
      <c r="W138" s="599"/>
      <c r="X138" s="599"/>
      <c r="Y138" s="599"/>
      <c r="Z138" s="599"/>
    </row>
    <row r="139" spans="1:26" ht="15.75" customHeight="1" x14ac:dyDescent="0.25">
      <c r="A139" s="610"/>
      <c r="B139" s="610"/>
      <c r="C139" s="599"/>
      <c r="D139" s="599"/>
      <c r="E139" s="599"/>
      <c r="F139" s="599"/>
      <c r="G139" s="599"/>
      <c r="H139" s="599"/>
      <c r="I139" s="599"/>
      <c r="J139" s="599"/>
      <c r="K139" s="599"/>
      <c r="L139" s="599"/>
      <c r="M139" s="599"/>
      <c r="N139" s="599"/>
      <c r="O139" s="599"/>
      <c r="P139" s="599"/>
      <c r="Q139" s="599"/>
      <c r="R139" s="599"/>
      <c r="S139" s="599"/>
      <c r="T139" s="599"/>
      <c r="U139" s="599"/>
      <c r="V139" s="599"/>
      <c r="W139" s="599"/>
      <c r="X139" s="599"/>
      <c r="Y139" s="599"/>
      <c r="Z139" s="599"/>
    </row>
    <row r="140" spans="1:26" ht="15.75" customHeight="1" x14ac:dyDescent="0.25">
      <c r="A140" s="610"/>
      <c r="B140" s="610"/>
      <c r="C140" s="599"/>
      <c r="D140" s="599"/>
      <c r="E140" s="599"/>
      <c r="F140" s="599"/>
      <c r="G140" s="599"/>
      <c r="H140" s="599"/>
      <c r="I140" s="599"/>
      <c r="J140" s="599"/>
      <c r="K140" s="599"/>
      <c r="L140" s="599"/>
      <c r="M140" s="599"/>
      <c r="N140" s="599"/>
      <c r="O140" s="599"/>
      <c r="P140" s="599"/>
      <c r="Q140" s="599"/>
      <c r="R140" s="599"/>
      <c r="S140" s="599"/>
      <c r="T140" s="599"/>
      <c r="U140" s="599"/>
      <c r="V140" s="599"/>
      <c r="W140" s="599"/>
      <c r="X140" s="599"/>
      <c r="Y140" s="599"/>
      <c r="Z140" s="599"/>
    </row>
    <row r="141" spans="1:26" ht="15.75" customHeight="1" x14ac:dyDescent="0.25">
      <c r="A141" s="610"/>
      <c r="B141" s="610"/>
      <c r="C141" s="599"/>
      <c r="D141" s="599"/>
      <c r="E141" s="599"/>
      <c r="F141" s="599"/>
      <c r="G141" s="599"/>
      <c r="H141" s="599"/>
      <c r="I141" s="599"/>
      <c r="J141" s="599"/>
      <c r="K141" s="599"/>
      <c r="L141" s="599"/>
      <c r="M141" s="599"/>
      <c r="N141" s="599"/>
      <c r="O141" s="599"/>
      <c r="P141" s="599"/>
      <c r="Q141" s="599"/>
      <c r="R141" s="599"/>
      <c r="S141" s="599"/>
      <c r="T141" s="599"/>
      <c r="U141" s="599"/>
      <c r="V141" s="599"/>
      <c r="W141" s="599"/>
      <c r="X141" s="599"/>
      <c r="Y141" s="599"/>
      <c r="Z141" s="599"/>
    </row>
    <row r="142" spans="1:26" ht="15.75" customHeight="1" x14ac:dyDescent="0.25">
      <c r="A142" s="610"/>
      <c r="B142" s="610"/>
      <c r="C142" s="599"/>
      <c r="D142" s="599"/>
      <c r="E142" s="599"/>
      <c r="F142" s="599"/>
      <c r="G142" s="599"/>
      <c r="H142" s="599"/>
      <c r="I142" s="599"/>
      <c r="J142" s="599"/>
      <c r="K142" s="599"/>
      <c r="L142" s="599"/>
      <c r="M142" s="599"/>
      <c r="N142" s="599"/>
      <c r="O142" s="599"/>
      <c r="P142" s="599"/>
      <c r="Q142" s="599"/>
      <c r="R142" s="599"/>
      <c r="S142" s="599"/>
      <c r="T142" s="599"/>
      <c r="U142" s="599"/>
      <c r="V142" s="599"/>
      <c r="W142" s="599"/>
      <c r="X142" s="599"/>
      <c r="Y142" s="599"/>
      <c r="Z142" s="599"/>
    </row>
    <row r="143" spans="1:26" ht="15.75" customHeight="1" x14ac:dyDescent="0.25">
      <c r="A143" s="610"/>
      <c r="B143" s="610"/>
      <c r="C143" s="599"/>
      <c r="D143" s="599"/>
      <c r="E143" s="599"/>
      <c r="F143" s="599"/>
      <c r="G143" s="599"/>
      <c r="H143" s="599"/>
      <c r="I143" s="599"/>
      <c r="J143" s="599"/>
      <c r="K143" s="599"/>
      <c r="L143" s="599"/>
      <c r="M143" s="599"/>
      <c r="N143" s="599"/>
      <c r="O143" s="599"/>
      <c r="P143" s="599"/>
      <c r="Q143" s="599"/>
      <c r="R143" s="599"/>
      <c r="S143" s="599"/>
      <c r="T143" s="599"/>
      <c r="U143" s="599"/>
      <c r="V143" s="599"/>
      <c r="W143" s="599"/>
      <c r="X143" s="599"/>
      <c r="Y143" s="599"/>
      <c r="Z143" s="599"/>
    </row>
    <row r="144" spans="1:26" ht="15.75" customHeight="1" x14ac:dyDescent="0.25">
      <c r="A144" s="610"/>
      <c r="B144" s="610"/>
      <c r="C144" s="599"/>
      <c r="D144" s="599"/>
      <c r="E144" s="599"/>
      <c r="F144" s="599"/>
      <c r="G144" s="599"/>
      <c r="H144" s="599"/>
      <c r="I144" s="599"/>
      <c r="J144" s="599"/>
      <c r="K144" s="599"/>
      <c r="L144" s="599"/>
      <c r="M144" s="599"/>
      <c r="N144" s="599"/>
      <c r="O144" s="599"/>
      <c r="P144" s="599"/>
      <c r="Q144" s="599"/>
      <c r="R144" s="599"/>
      <c r="S144" s="599"/>
      <c r="T144" s="599"/>
      <c r="U144" s="599"/>
      <c r="V144" s="599"/>
      <c r="W144" s="599"/>
      <c r="X144" s="599"/>
      <c r="Y144" s="599"/>
      <c r="Z144" s="599"/>
    </row>
    <row r="145" spans="1:26" ht="15.75" customHeight="1" x14ac:dyDescent="0.25">
      <c r="A145" s="610"/>
      <c r="B145" s="610"/>
      <c r="C145" s="599"/>
      <c r="D145" s="599"/>
      <c r="E145" s="599"/>
      <c r="F145" s="599"/>
      <c r="G145" s="599"/>
      <c r="H145" s="599"/>
      <c r="I145" s="599"/>
      <c r="J145" s="599"/>
      <c r="K145" s="599"/>
      <c r="L145" s="599"/>
      <c r="M145" s="599"/>
      <c r="N145" s="599"/>
      <c r="O145" s="599"/>
      <c r="P145" s="599"/>
      <c r="Q145" s="599"/>
      <c r="R145" s="599"/>
      <c r="S145" s="599"/>
      <c r="T145" s="599"/>
      <c r="U145" s="599"/>
      <c r="V145" s="599"/>
      <c r="W145" s="599"/>
      <c r="X145" s="599"/>
      <c r="Y145" s="599"/>
      <c r="Z145" s="599"/>
    </row>
    <row r="146" spans="1:26" ht="15.75" customHeight="1" x14ac:dyDescent="0.25">
      <c r="A146" s="610"/>
      <c r="B146" s="610"/>
      <c r="C146" s="599"/>
      <c r="D146" s="599"/>
      <c r="E146" s="599"/>
      <c r="F146" s="599"/>
      <c r="G146" s="599"/>
      <c r="H146" s="599"/>
      <c r="I146" s="599"/>
      <c r="J146" s="599"/>
      <c r="K146" s="599"/>
      <c r="L146" s="599"/>
      <c r="M146" s="599"/>
      <c r="N146" s="599"/>
      <c r="O146" s="599"/>
      <c r="P146" s="599"/>
      <c r="Q146" s="599"/>
      <c r="R146" s="599"/>
      <c r="S146" s="599"/>
      <c r="T146" s="599"/>
      <c r="U146" s="599"/>
      <c r="V146" s="599"/>
      <c r="W146" s="599"/>
      <c r="X146" s="599"/>
      <c r="Y146" s="599"/>
      <c r="Z146" s="599"/>
    </row>
    <row r="147" spans="1:26" ht="15.75" customHeight="1" x14ac:dyDescent="0.25">
      <c r="A147" s="610"/>
      <c r="B147" s="610"/>
      <c r="C147" s="599"/>
      <c r="D147" s="599"/>
      <c r="E147" s="599"/>
      <c r="F147" s="599"/>
      <c r="G147" s="599"/>
      <c r="H147" s="599"/>
      <c r="I147" s="599"/>
      <c r="J147" s="599"/>
      <c r="K147" s="599"/>
      <c r="L147" s="599"/>
      <c r="M147" s="599"/>
      <c r="N147" s="599"/>
      <c r="O147" s="599"/>
      <c r="P147" s="599"/>
      <c r="Q147" s="599"/>
      <c r="R147" s="599"/>
      <c r="S147" s="599"/>
      <c r="T147" s="599"/>
      <c r="U147" s="599"/>
      <c r="V147" s="599"/>
      <c r="W147" s="599"/>
      <c r="X147" s="599"/>
      <c r="Y147" s="599"/>
      <c r="Z147" s="599"/>
    </row>
    <row r="148" spans="1:26" ht="15.75" customHeight="1" x14ac:dyDescent="0.25">
      <c r="A148" s="610"/>
      <c r="B148" s="610"/>
      <c r="C148" s="599"/>
      <c r="D148" s="599"/>
      <c r="E148" s="599"/>
      <c r="F148" s="599"/>
      <c r="G148" s="599"/>
      <c r="H148" s="599"/>
      <c r="I148" s="599"/>
      <c r="J148" s="599"/>
      <c r="K148" s="599"/>
      <c r="L148" s="599"/>
      <c r="M148" s="599"/>
      <c r="N148" s="599"/>
      <c r="O148" s="599"/>
      <c r="P148" s="599"/>
      <c r="Q148" s="599"/>
      <c r="R148" s="599"/>
      <c r="S148" s="599"/>
      <c r="T148" s="599"/>
      <c r="U148" s="599"/>
      <c r="V148" s="599"/>
      <c r="W148" s="599"/>
      <c r="X148" s="599"/>
      <c r="Y148" s="599"/>
      <c r="Z148" s="599"/>
    </row>
    <row r="149" spans="1:26" ht="15.75" customHeight="1" x14ac:dyDescent="0.25">
      <c r="A149" s="610"/>
      <c r="B149" s="610"/>
      <c r="C149" s="599"/>
      <c r="D149" s="599"/>
      <c r="E149" s="599"/>
      <c r="F149" s="599"/>
      <c r="G149" s="599"/>
      <c r="H149" s="599"/>
      <c r="I149" s="599"/>
      <c r="J149" s="599"/>
      <c r="K149" s="599"/>
      <c r="L149" s="599"/>
      <c r="M149" s="599"/>
      <c r="N149" s="599"/>
      <c r="O149" s="599"/>
      <c r="P149" s="599"/>
      <c r="Q149" s="599"/>
      <c r="R149" s="599"/>
      <c r="S149" s="599"/>
      <c r="T149" s="599"/>
      <c r="U149" s="599"/>
      <c r="V149" s="599"/>
      <c r="W149" s="599"/>
      <c r="X149" s="599"/>
      <c r="Y149" s="599"/>
      <c r="Z149" s="599"/>
    </row>
    <row r="150" spans="1:26" ht="15.75" customHeight="1" x14ac:dyDescent="0.25">
      <c r="A150" s="610"/>
      <c r="B150" s="610"/>
      <c r="C150" s="599"/>
      <c r="D150" s="599"/>
      <c r="E150" s="599"/>
      <c r="F150" s="599"/>
      <c r="G150" s="599"/>
      <c r="H150" s="599"/>
      <c r="I150" s="599"/>
      <c r="J150" s="599"/>
      <c r="K150" s="599"/>
      <c r="L150" s="599"/>
      <c r="M150" s="599"/>
      <c r="N150" s="599"/>
      <c r="O150" s="599"/>
      <c r="P150" s="599"/>
      <c r="Q150" s="599"/>
      <c r="R150" s="599"/>
      <c r="S150" s="599"/>
      <c r="T150" s="599"/>
      <c r="U150" s="599"/>
      <c r="V150" s="599"/>
      <c r="W150" s="599"/>
      <c r="X150" s="599"/>
      <c r="Y150" s="599"/>
      <c r="Z150" s="599"/>
    </row>
    <row r="151" spans="1:26" ht="15.75" customHeight="1" x14ac:dyDescent="0.25">
      <c r="A151" s="610"/>
      <c r="B151" s="610"/>
      <c r="C151" s="599"/>
      <c r="D151" s="599"/>
      <c r="E151" s="599"/>
      <c r="F151" s="599"/>
      <c r="G151" s="599"/>
      <c r="H151" s="599"/>
      <c r="I151" s="599"/>
      <c r="J151" s="599"/>
      <c r="K151" s="599"/>
      <c r="L151" s="599"/>
      <c r="M151" s="599"/>
      <c r="N151" s="599"/>
      <c r="O151" s="599"/>
      <c r="P151" s="599"/>
      <c r="Q151" s="599"/>
      <c r="R151" s="599"/>
      <c r="S151" s="599"/>
      <c r="T151" s="599"/>
      <c r="U151" s="599"/>
      <c r="V151" s="599"/>
      <c r="W151" s="599"/>
      <c r="X151" s="599"/>
      <c r="Y151" s="599"/>
      <c r="Z151" s="599"/>
    </row>
    <row r="152" spans="1:26" ht="15.75" customHeight="1" x14ac:dyDescent="0.25">
      <c r="A152" s="610"/>
      <c r="B152" s="610"/>
      <c r="C152" s="599"/>
      <c r="D152" s="599"/>
      <c r="E152" s="599"/>
      <c r="F152" s="599"/>
      <c r="G152" s="599"/>
      <c r="H152" s="599"/>
      <c r="I152" s="599"/>
      <c r="J152" s="599"/>
      <c r="K152" s="599"/>
      <c r="L152" s="599"/>
      <c r="M152" s="599"/>
      <c r="N152" s="599"/>
      <c r="O152" s="599"/>
      <c r="P152" s="599"/>
      <c r="Q152" s="599"/>
      <c r="R152" s="599"/>
      <c r="S152" s="599"/>
      <c r="T152" s="599"/>
      <c r="U152" s="599"/>
      <c r="V152" s="599"/>
      <c r="W152" s="599"/>
      <c r="X152" s="599"/>
      <c r="Y152" s="599"/>
      <c r="Z152" s="599"/>
    </row>
    <row r="153" spans="1:26" ht="15.75" customHeight="1" x14ac:dyDescent="0.25">
      <c r="A153" s="610"/>
      <c r="B153" s="610"/>
      <c r="C153" s="599"/>
      <c r="D153" s="599"/>
      <c r="E153" s="599"/>
      <c r="F153" s="599"/>
      <c r="G153" s="599"/>
      <c r="H153" s="599"/>
      <c r="I153" s="599"/>
      <c r="J153" s="599"/>
      <c r="K153" s="599"/>
      <c r="L153" s="599"/>
      <c r="M153" s="599"/>
      <c r="N153" s="599"/>
      <c r="O153" s="599"/>
      <c r="P153" s="599"/>
      <c r="Q153" s="599"/>
      <c r="R153" s="599"/>
      <c r="S153" s="599"/>
      <c r="T153" s="599"/>
      <c r="U153" s="599"/>
      <c r="V153" s="599"/>
      <c r="W153" s="599"/>
      <c r="X153" s="599"/>
      <c r="Y153" s="599"/>
      <c r="Z153" s="599"/>
    </row>
    <row r="154" spans="1:26" ht="15.75" customHeight="1" x14ac:dyDescent="0.25">
      <c r="A154" s="610"/>
      <c r="B154" s="610"/>
      <c r="C154" s="599"/>
      <c r="D154" s="599"/>
      <c r="E154" s="599"/>
      <c r="F154" s="599"/>
      <c r="G154" s="599"/>
      <c r="H154" s="599"/>
      <c r="I154" s="599"/>
      <c r="J154" s="599"/>
      <c r="K154" s="599"/>
      <c r="L154" s="599"/>
      <c r="M154" s="599"/>
      <c r="N154" s="599"/>
      <c r="O154" s="599"/>
      <c r="P154" s="599"/>
      <c r="Q154" s="599"/>
      <c r="R154" s="599"/>
      <c r="S154" s="599"/>
      <c r="T154" s="599"/>
      <c r="U154" s="599"/>
      <c r="V154" s="599"/>
      <c r="W154" s="599"/>
      <c r="X154" s="599"/>
      <c r="Y154" s="599"/>
      <c r="Z154" s="599"/>
    </row>
    <row r="155" spans="1:26" ht="15.75" customHeight="1" x14ac:dyDescent="0.25">
      <c r="A155" s="610"/>
      <c r="B155" s="610"/>
      <c r="C155" s="599"/>
      <c r="D155" s="599"/>
      <c r="E155" s="599"/>
      <c r="F155" s="599"/>
      <c r="G155" s="599"/>
      <c r="H155" s="599"/>
      <c r="I155" s="599"/>
      <c r="J155" s="599"/>
      <c r="K155" s="599"/>
      <c r="L155" s="599"/>
      <c r="M155" s="599"/>
      <c r="N155" s="599"/>
      <c r="O155" s="599"/>
      <c r="P155" s="599"/>
      <c r="Q155" s="599"/>
      <c r="R155" s="599"/>
      <c r="S155" s="599"/>
      <c r="T155" s="599"/>
      <c r="U155" s="599"/>
      <c r="V155" s="599"/>
      <c r="W155" s="599"/>
      <c r="X155" s="599"/>
      <c r="Y155" s="599"/>
      <c r="Z155" s="599"/>
    </row>
    <row r="156" spans="1:26" ht="15.75" customHeight="1" x14ac:dyDescent="0.25">
      <c r="A156" s="610"/>
      <c r="B156" s="610"/>
      <c r="C156" s="599"/>
      <c r="D156" s="599"/>
      <c r="E156" s="599"/>
      <c r="F156" s="599"/>
      <c r="G156" s="599"/>
      <c r="H156" s="599"/>
      <c r="I156" s="599"/>
      <c r="J156" s="599"/>
      <c r="K156" s="599"/>
      <c r="L156" s="599"/>
      <c r="M156" s="599"/>
      <c r="N156" s="599"/>
      <c r="O156" s="599"/>
      <c r="P156" s="599"/>
      <c r="Q156" s="599"/>
      <c r="R156" s="599"/>
      <c r="S156" s="599"/>
      <c r="T156" s="599"/>
      <c r="U156" s="599"/>
      <c r="V156" s="599"/>
      <c r="W156" s="599"/>
      <c r="X156" s="599"/>
      <c r="Y156" s="599"/>
      <c r="Z156" s="599"/>
    </row>
    <row r="157" spans="1:26" ht="15.75" customHeight="1" x14ac:dyDescent="0.25">
      <c r="A157" s="610"/>
      <c r="B157" s="610"/>
      <c r="C157" s="599"/>
      <c r="D157" s="599"/>
      <c r="E157" s="599"/>
      <c r="F157" s="599"/>
      <c r="G157" s="599"/>
      <c r="H157" s="599"/>
      <c r="I157" s="599"/>
      <c r="J157" s="599"/>
      <c r="K157" s="599"/>
      <c r="L157" s="599"/>
      <c r="M157" s="599"/>
      <c r="N157" s="599"/>
      <c r="O157" s="599"/>
      <c r="P157" s="599"/>
      <c r="Q157" s="599"/>
      <c r="R157" s="599"/>
      <c r="S157" s="599"/>
      <c r="T157" s="599"/>
      <c r="U157" s="599"/>
      <c r="V157" s="599"/>
      <c r="W157" s="599"/>
      <c r="X157" s="599"/>
      <c r="Y157" s="599"/>
      <c r="Z157" s="599"/>
    </row>
    <row r="158" spans="1:26" ht="15.75" customHeight="1" x14ac:dyDescent="0.25">
      <c r="A158" s="610"/>
      <c r="B158" s="610"/>
      <c r="C158" s="599"/>
      <c r="D158" s="599"/>
      <c r="E158" s="599"/>
      <c r="F158" s="599"/>
      <c r="G158" s="599"/>
      <c r="H158" s="599"/>
      <c r="I158" s="599"/>
      <c r="J158" s="599"/>
      <c r="K158" s="599"/>
      <c r="L158" s="599"/>
      <c r="M158" s="599"/>
      <c r="N158" s="599"/>
      <c r="O158" s="599"/>
      <c r="P158" s="599"/>
      <c r="Q158" s="599"/>
      <c r="R158" s="599"/>
      <c r="S158" s="599"/>
      <c r="T158" s="599"/>
      <c r="U158" s="599"/>
      <c r="V158" s="599"/>
      <c r="W158" s="599"/>
      <c r="X158" s="599"/>
      <c r="Y158" s="599"/>
      <c r="Z158" s="599"/>
    </row>
    <row r="159" spans="1:26" ht="15.75" customHeight="1" x14ac:dyDescent="0.25">
      <c r="A159" s="610"/>
      <c r="B159" s="610"/>
      <c r="C159" s="599"/>
      <c r="D159" s="599"/>
      <c r="E159" s="599"/>
      <c r="F159" s="599"/>
      <c r="G159" s="599"/>
      <c r="H159" s="599"/>
      <c r="I159" s="599"/>
      <c r="J159" s="599"/>
      <c r="K159" s="599"/>
      <c r="L159" s="599"/>
      <c r="M159" s="599"/>
      <c r="N159" s="599"/>
      <c r="O159" s="599"/>
      <c r="P159" s="599"/>
      <c r="Q159" s="599"/>
      <c r="R159" s="599"/>
      <c r="S159" s="599"/>
      <c r="T159" s="599"/>
      <c r="U159" s="599"/>
      <c r="V159" s="599"/>
      <c r="W159" s="599"/>
      <c r="X159" s="599"/>
      <c r="Y159" s="599"/>
      <c r="Z159" s="599"/>
    </row>
    <row r="160" spans="1:26" ht="15.75" customHeight="1" x14ac:dyDescent="0.25">
      <c r="A160" s="610"/>
      <c r="B160" s="610"/>
      <c r="C160" s="599"/>
      <c r="D160" s="599"/>
      <c r="E160" s="599"/>
      <c r="F160" s="599"/>
      <c r="G160" s="599"/>
      <c r="H160" s="599"/>
      <c r="I160" s="599"/>
      <c r="J160" s="599"/>
      <c r="K160" s="599"/>
      <c r="L160" s="599"/>
      <c r="M160" s="599"/>
      <c r="N160" s="599"/>
      <c r="O160" s="599"/>
      <c r="P160" s="599"/>
      <c r="Q160" s="599"/>
      <c r="R160" s="599"/>
      <c r="S160" s="599"/>
      <c r="T160" s="599"/>
      <c r="U160" s="599"/>
      <c r="V160" s="599"/>
      <c r="W160" s="599"/>
      <c r="X160" s="599"/>
      <c r="Y160" s="599"/>
      <c r="Z160" s="599"/>
    </row>
    <row r="161" spans="1:26" ht="15.75" customHeight="1" x14ac:dyDescent="0.25">
      <c r="A161" s="610"/>
      <c r="B161" s="610"/>
      <c r="C161" s="599"/>
      <c r="D161" s="599"/>
      <c r="E161" s="599"/>
      <c r="F161" s="599"/>
      <c r="G161" s="599"/>
      <c r="H161" s="599"/>
      <c r="I161" s="599"/>
      <c r="J161" s="599"/>
      <c r="K161" s="599"/>
      <c r="L161" s="599"/>
      <c r="M161" s="599"/>
      <c r="N161" s="599"/>
      <c r="O161" s="599"/>
      <c r="P161" s="599"/>
      <c r="Q161" s="599"/>
      <c r="R161" s="599"/>
      <c r="S161" s="599"/>
      <c r="T161" s="599"/>
      <c r="U161" s="599"/>
      <c r="V161" s="599"/>
      <c r="W161" s="599"/>
      <c r="X161" s="599"/>
      <c r="Y161" s="599"/>
      <c r="Z161" s="599"/>
    </row>
    <row r="162" spans="1:26" ht="15.75" customHeight="1" x14ac:dyDescent="0.25">
      <c r="A162" s="610"/>
      <c r="B162" s="610"/>
      <c r="C162" s="599"/>
      <c r="D162" s="599"/>
      <c r="E162" s="599"/>
      <c r="F162" s="599"/>
      <c r="G162" s="599"/>
      <c r="H162" s="599"/>
      <c r="I162" s="599"/>
      <c r="J162" s="599"/>
      <c r="K162" s="599"/>
      <c r="L162" s="599"/>
      <c r="M162" s="599"/>
      <c r="N162" s="599"/>
      <c r="O162" s="599"/>
      <c r="P162" s="599"/>
      <c r="Q162" s="599"/>
      <c r="R162" s="599"/>
      <c r="S162" s="599"/>
      <c r="T162" s="599"/>
      <c r="U162" s="599"/>
      <c r="V162" s="599"/>
      <c r="W162" s="599"/>
      <c r="X162" s="599"/>
      <c r="Y162" s="599"/>
      <c r="Z162" s="599"/>
    </row>
    <row r="163" spans="1:26" ht="15.75" customHeight="1" x14ac:dyDescent="0.25">
      <c r="A163" s="610"/>
      <c r="B163" s="610"/>
      <c r="C163" s="599"/>
      <c r="D163" s="599"/>
      <c r="E163" s="599"/>
      <c r="F163" s="599"/>
      <c r="G163" s="599"/>
      <c r="H163" s="599"/>
      <c r="I163" s="599"/>
      <c r="J163" s="599"/>
      <c r="K163" s="599"/>
      <c r="L163" s="599"/>
      <c r="M163" s="599"/>
      <c r="N163" s="599"/>
      <c r="O163" s="599"/>
      <c r="P163" s="599"/>
      <c r="Q163" s="599"/>
      <c r="R163" s="599"/>
      <c r="S163" s="599"/>
      <c r="T163" s="599"/>
      <c r="U163" s="599"/>
      <c r="V163" s="599"/>
      <c r="W163" s="599"/>
      <c r="X163" s="599"/>
      <c r="Y163" s="599"/>
      <c r="Z163" s="599"/>
    </row>
    <row r="164" spans="1:26" ht="15.75" customHeight="1" x14ac:dyDescent="0.25">
      <c r="A164" s="610"/>
      <c r="B164" s="610"/>
      <c r="C164" s="599"/>
      <c r="D164" s="599"/>
      <c r="E164" s="599"/>
      <c r="F164" s="599"/>
      <c r="G164" s="599"/>
      <c r="H164" s="599"/>
      <c r="I164" s="599"/>
      <c r="J164" s="599"/>
      <c r="K164" s="599"/>
      <c r="L164" s="599"/>
      <c r="M164" s="599"/>
      <c r="N164" s="599"/>
      <c r="O164" s="599"/>
      <c r="P164" s="599"/>
      <c r="Q164" s="599"/>
      <c r="R164" s="599"/>
      <c r="S164" s="599"/>
      <c r="T164" s="599"/>
      <c r="U164" s="599"/>
      <c r="V164" s="599"/>
      <c r="W164" s="599"/>
      <c r="X164" s="599"/>
      <c r="Y164" s="599"/>
      <c r="Z164" s="599"/>
    </row>
    <row r="165" spans="1:26" ht="15.75" customHeight="1" x14ac:dyDescent="0.25">
      <c r="A165" s="610"/>
      <c r="B165" s="610"/>
      <c r="C165" s="599"/>
      <c r="D165" s="599"/>
      <c r="E165" s="599"/>
      <c r="F165" s="599"/>
      <c r="G165" s="599"/>
      <c r="H165" s="599"/>
      <c r="I165" s="599"/>
      <c r="J165" s="599"/>
      <c r="K165" s="599"/>
      <c r="L165" s="599"/>
      <c r="M165" s="599"/>
      <c r="N165" s="599"/>
      <c r="O165" s="599"/>
      <c r="P165" s="599"/>
      <c r="Q165" s="599"/>
      <c r="R165" s="599"/>
      <c r="S165" s="599"/>
      <c r="T165" s="599"/>
      <c r="U165" s="599"/>
      <c r="V165" s="599"/>
      <c r="W165" s="599"/>
      <c r="X165" s="599"/>
      <c r="Y165" s="599"/>
      <c r="Z165" s="599"/>
    </row>
    <row r="166" spans="1:26" ht="15.75" customHeight="1" x14ac:dyDescent="0.25">
      <c r="A166" s="610"/>
      <c r="B166" s="610"/>
      <c r="C166" s="599"/>
      <c r="D166" s="599"/>
      <c r="E166" s="599"/>
      <c r="F166" s="599"/>
      <c r="G166" s="599"/>
      <c r="H166" s="599"/>
      <c r="I166" s="599"/>
      <c r="J166" s="599"/>
      <c r="K166" s="599"/>
      <c r="L166" s="599"/>
      <c r="M166" s="599"/>
      <c r="N166" s="599"/>
      <c r="O166" s="599"/>
      <c r="P166" s="599"/>
      <c r="Q166" s="599"/>
      <c r="R166" s="599"/>
      <c r="S166" s="599"/>
      <c r="T166" s="599"/>
      <c r="U166" s="599"/>
      <c r="V166" s="599"/>
      <c r="W166" s="599"/>
      <c r="X166" s="599"/>
      <c r="Y166" s="599"/>
      <c r="Z166" s="599"/>
    </row>
    <row r="167" spans="1:26" ht="15.75" customHeight="1" x14ac:dyDescent="0.25">
      <c r="A167" s="610"/>
      <c r="B167" s="610"/>
      <c r="C167" s="599"/>
      <c r="D167" s="599"/>
      <c r="E167" s="599"/>
      <c r="F167" s="599"/>
      <c r="G167" s="599"/>
      <c r="H167" s="599"/>
      <c r="I167" s="599"/>
      <c r="J167" s="599"/>
      <c r="K167" s="599"/>
      <c r="L167" s="599"/>
      <c r="M167" s="599"/>
      <c r="N167" s="599"/>
      <c r="O167" s="599"/>
      <c r="P167" s="599"/>
      <c r="Q167" s="599"/>
      <c r="R167" s="599"/>
      <c r="S167" s="599"/>
      <c r="T167" s="599"/>
      <c r="U167" s="599"/>
      <c r="V167" s="599"/>
      <c r="W167" s="599"/>
      <c r="X167" s="599"/>
      <c r="Y167" s="599"/>
      <c r="Z167" s="599"/>
    </row>
    <row r="168" spans="1:26" ht="15.75" customHeight="1" x14ac:dyDescent="0.25">
      <c r="A168" s="610"/>
      <c r="B168" s="610"/>
      <c r="C168" s="599"/>
      <c r="D168" s="599"/>
      <c r="E168" s="599"/>
      <c r="F168" s="599"/>
      <c r="G168" s="599"/>
      <c r="H168" s="599"/>
      <c r="I168" s="599"/>
      <c r="J168" s="599"/>
      <c r="K168" s="599"/>
      <c r="L168" s="599"/>
      <c r="M168" s="599"/>
      <c r="N168" s="599"/>
      <c r="O168" s="599"/>
      <c r="P168" s="599"/>
      <c r="Q168" s="599"/>
      <c r="R168" s="599"/>
      <c r="S168" s="599"/>
      <c r="T168" s="599"/>
      <c r="U168" s="599"/>
      <c r="V168" s="599"/>
      <c r="W168" s="599"/>
      <c r="X168" s="599"/>
      <c r="Y168" s="599"/>
      <c r="Z168" s="599"/>
    </row>
    <row r="169" spans="1:26" ht="15.75" customHeight="1" x14ac:dyDescent="0.25">
      <c r="A169" s="610"/>
      <c r="B169" s="610"/>
      <c r="C169" s="599"/>
      <c r="D169" s="599"/>
      <c r="E169" s="599"/>
      <c r="F169" s="599"/>
      <c r="G169" s="599"/>
      <c r="H169" s="599"/>
      <c r="I169" s="599"/>
      <c r="J169" s="599"/>
      <c r="K169" s="599"/>
      <c r="L169" s="599"/>
      <c r="M169" s="599"/>
      <c r="N169" s="599"/>
      <c r="O169" s="599"/>
      <c r="P169" s="599"/>
      <c r="Q169" s="599"/>
      <c r="R169" s="599"/>
      <c r="S169" s="599"/>
      <c r="T169" s="599"/>
      <c r="U169" s="599"/>
      <c r="V169" s="599"/>
      <c r="W169" s="599"/>
      <c r="X169" s="599"/>
      <c r="Y169" s="599"/>
      <c r="Z169" s="599"/>
    </row>
    <row r="170" spans="1:26" ht="15.75" customHeight="1" x14ac:dyDescent="0.25">
      <c r="A170" s="610"/>
      <c r="B170" s="610"/>
      <c r="C170" s="599"/>
      <c r="D170" s="599"/>
      <c r="E170" s="599"/>
      <c r="F170" s="599"/>
      <c r="G170" s="599"/>
      <c r="H170" s="599"/>
      <c r="I170" s="599"/>
      <c r="J170" s="599"/>
      <c r="K170" s="599"/>
      <c r="L170" s="599"/>
      <c r="M170" s="599"/>
      <c r="N170" s="599"/>
      <c r="O170" s="599"/>
      <c r="P170" s="599"/>
      <c r="Q170" s="599"/>
      <c r="R170" s="599"/>
      <c r="S170" s="599"/>
      <c r="T170" s="599"/>
      <c r="U170" s="599"/>
      <c r="V170" s="599"/>
      <c r="W170" s="599"/>
      <c r="X170" s="599"/>
      <c r="Y170" s="599"/>
      <c r="Z170" s="599"/>
    </row>
    <row r="171" spans="1:26" ht="15.75" customHeight="1" x14ac:dyDescent="0.25">
      <c r="A171" s="610"/>
      <c r="B171" s="610"/>
      <c r="C171" s="599"/>
      <c r="D171" s="599"/>
      <c r="E171" s="599"/>
      <c r="F171" s="599"/>
      <c r="G171" s="599"/>
      <c r="H171" s="599"/>
      <c r="I171" s="599"/>
      <c r="J171" s="599"/>
      <c r="K171" s="599"/>
      <c r="L171" s="599"/>
      <c r="M171" s="599"/>
      <c r="N171" s="599"/>
      <c r="O171" s="599"/>
      <c r="P171" s="599"/>
      <c r="Q171" s="599"/>
      <c r="R171" s="599"/>
      <c r="S171" s="599"/>
      <c r="T171" s="599"/>
      <c r="U171" s="599"/>
      <c r="V171" s="599"/>
      <c r="W171" s="599"/>
      <c r="X171" s="599"/>
      <c r="Y171" s="599"/>
      <c r="Z171" s="599"/>
    </row>
    <row r="172" spans="1:26" ht="15.75" customHeight="1" x14ac:dyDescent="0.25">
      <c r="A172" s="610"/>
      <c r="B172" s="610"/>
      <c r="C172" s="599"/>
      <c r="D172" s="599"/>
      <c r="E172" s="599"/>
      <c r="F172" s="599"/>
      <c r="G172" s="599"/>
      <c r="H172" s="599"/>
      <c r="I172" s="599"/>
      <c r="J172" s="599"/>
      <c r="K172" s="599"/>
      <c r="L172" s="599"/>
      <c r="M172" s="599"/>
      <c r="N172" s="599"/>
      <c r="O172" s="599"/>
      <c r="P172" s="599"/>
      <c r="Q172" s="599"/>
      <c r="R172" s="599"/>
      <c r="S172" s="599"/>
      <c r="T172" s="599"/>
      <c r="U172" s="599"/>
      <c r="V172" s="599"/>
      <c r="W172" s="599"/>
      <c r="X172" s="599"/>
      <c r="Y172" s="599"/>
      <c r="Z172" s="599"/>
    </row>
    <row r="173" spans="1:26" ht="15.75" customHeight="1" x14ac:dyDescent="0.25">
      <c r="A173" s="610"/>
      <c r="B173" s="610"/>
      <c r="C173" s="599"/>
      <c r="D173" s="599"/>
      <c r="E173" s="599"/>
      <c r="F173" s="599"/>
      <c r="G173" s="599"/>
      <c r="H173" s="599"/>
      <c r="I173" s="599"/>
      <c r="J173" s="599"/>
      <c r="K173" s="599"/>
      <c r="L173" s="599"/>
      <c r="M173" s="599"/>
      <c r="N173" s="599"/>
      <c r="O173" s="599"/>
      <c r="P173" s="599"/>
      <c r="Q173" s="599"/>
      <c r="R173" s="599"/>
      <c r="S173" s="599"/>
      <c r="T173" s="599"/>
      <c r="U173" s="599"/>
      <c r="V173" s="599"/>
      <c r="W173" s="599"/>
      <c r="X173" s="599"/>
      <c r="Y173" s="599"/>
      <c r="Z173" s="599"/>
    </row>
    <row r="174" spans="1:26" ht="15.75" customHeight="1" x14ac:dyDescent="0.25">
      <c r="A174" s="610"/>
      <c r="B174" s="610"/>
      <c r="C174" s="599"/>
      <c r="D174" s="599"/>
      <c r="E174" s="599"/>
      <c r="F174" s="599"/>
      <c r="G174" s="599"/>
      <c r="H174" s="599"/>
      <c r="I174" s="599"/>
      <c r="J174" s="599"/>
      <c r="K174" s="599"/>
      <c r="L174" s="599"/>
      <c r="M174" s="599"/>
      <c r="N174" s="599"/>
      <c r="O174" s="599"/>
      <c r="P174" s="599"/>
      <c r="Q174" s="599"/>
      <c r="R174" s="599"/>
      <c r="S174" s="599"/>
      <c r="T174" s="599"/>
      <c r="U174" s="599"/>
      <c r="V174" s="599"/>
      <c r="W174" s="599"/>
      <c r="X174" s="599"/>
      <c r="Y174" s="599"/>
      <c r="Z174" s="599"/>
    </row>
    <row r="175" spans="1:26" ht="15.75" customHeight="1" x14ac:dyDescent="0.25">
      <c r="A175" s="610"/>
      <c r="B175" s="610"/>
      <c r="C175" s="599"/>
      <c r="D175" s="599"/>
      <c r="E175" s="599"/>
      <c r="F175" s="599"/>
      <c r="G175" s="599"/>
      <c r="H175" s="599"/>
      <c r="I175" s="599"/>
      <c r="J175" s="599"/>
      <c r="K175" s="599"/>
      <c r="L175" s="599"/>
      <c r="M175" s="599"/>
      <c r="N175" s="599"/>
      <c r="O175" s="599"/>
      <c r="P175" s="599"/>
      <c r="Q175" s="599"/>
      <c r="R175" s="599"/>
      <c r="S175" s="599"/>
      <c r="T175" s="599"/>
      <c r="U175" s="599"/>
      <c r="V175" s="599"/>
      <c r="W175" s="599"/>
      <c r="X175" s="599"/>
      <c r="Y175" s="599"/>
      <c r="Z175" s="599"/>
    </row>
    <row r="176" spans="1:26" ht="15.75" customHeight="1" x14ac:dyDescent="0.25">
      <c r="A176" s="610"/>
      <c r="B176" s="610"/>
      <c r="C176" s="599"/>
      <c r="D176" s="599"/>
      <c r="E176" s="599"/>
      <c r="F176" s="599"/>
      <c r="G176" s="599"/>
      <c r="H176" s="599"/>
      <c r="I176" s="599"/>
      <c r="J176" s="599"/>
      <c r="K176" s="599"/>
      <c r="L176" s="599"/>
      <c r="M176" s="599"/>
      <c r="N176" s="599"/>
      <c r="O176" s="599"/>
      <c r="P176" s="599"/>
      <c r="Q176" s="599"/>
      <c r="R176" s="599"/>
      <c r="S176" s="599"/>
      <c r="T176" s="599"/>
      <c r="U176" s="599"/>
      <c r="V176" s="599"/>
      <c r="W176" s="599"/>
      <c r="X176" s="599"/>
      <c r="Y176" s="599"/>
      <c r="Z176" s="599"/>
    </row>
    <row r="177" spans="1:26" ht="15.75" customHeight="1" x14ac:dyDescent="0.25">
      <c r="A177" s="610"/>
      <c r="B177" s="610"/>
      <c r="C177" s="599"/>
      <c r="D177" s="599"/>
      <c r="E177" s="599"/>
      <c r="F177" s="599"/>
      <c r="G177" s="599"/>
      <c r="H177" s="599"/>
      <c r="I177" s="599"/>
      <c r="J177" s="599"/>
      <c r="K177" s="599"/>
      <c r="L177" s="599"/>
      <c r="M177" s="599"/>
      <c r="N177" s="599"/>
      <c r="O177" s="599"/>
      <c r="P177" s="599"/>
      <c r="Q177" s="599"/>
      <c r="R177" s="599"/>
      <c r="S177" s="599"/>
      <c r="T177" s="599"/>
      <c r="U177" s="599"/>
      <c r="V177" s="599"/>
      <c r="W177" s="599"/>
      <c r="X177" s="599"/>
      <c r="Y177" s="599"/>
      <c r="Z177" s="599"/>
    </row>
    <row r="178" spans="1:26" ht="15.75" customHeight="1" x14ac:dyDescent="0.25">
      <c r="A178" s="610"/>
      <c r="B178" s="610"/>
      <c r="C178" s="599"/>
      <c r="D178" s="599"/>
      <c r="E178" s="599"/>
      <c r="F178" s="599"/>
      <c r="G178" s="599"/>
      <c r="H178" s="599"/>
      <c r="I178" s="599"/>
      <c r="J178" s="599"/>
      <c r="K178" s="599"/>
      <c r="L178" s="599"/>
      <c r="M178" s="599"/>
      <c r="N178" s="599"/>
      <c r="O178" s="599"/>
      <c r="P178" s="599"/>
      <c r="Q178" s="599"/>
      <c r="R178" s="599"/>
      <c r="S178" s="599"/>
      <c r="T178" s="599"/>
      <c r="U178" s="599"/>
      <c r="V178" s="599"/>
      <c r="W178" s="599"/>
      <c r="X178" s="599"/>
      <c r="Y178" s="599"/>
      <c r="Z178" s="599"/>
    </row>
    <row r="179" spans="1:26" ht="15.75" customHeight="1" x14ac:dyDescent="0.25">
      <c r="A179" s="610"/>
      <c r="B179" s="610"/>
      <c r="C179" s="599"/>
      <c r="D179" s="599"/>
      <c r="E179" s="599"/>
      <c r="F179" s="599"/>
      <c r="G179" s="599"/>
      <c r="H179" s="599"/>
      <c r="I179" s="599"/>
      <c r="J179" s="599"/>
      <c r="K179" s="599"/>
      <c r="L179" s="599"/>
      <c r="M179" s="599"/>
      <c r="N179" s="599"/>
      <c r="O179" s="599"/>
      <c r="P179" s="599"/>
      <c r="Q179" s="599"/>
      <c r="R179" s="599"/>
      <c r="S179" s="599"/>
      <c r="T179" s="599"/>
      <c r="U179" s="599"/>
      <c r="V179" s="599"/>
      <c r="W179" s="599"/>
      <c r="X179" s="599"/>
      <c r="Y179" s="599"/>
      <c r="Z179" s="599"/>
    </row>
    <row r="180" spans="1:26" ht="15.75" customHeight="1" x14ac:dyDescent="0.25">
      <c r="A180" s="610"/>
      <c r="B180" s="610"/>
      <c r="C180" s="599"/>
      <c r="D180" s="599"/>
      <c r="E180" s="599"/>
      <c r="F180" s="599"/>
      <c r="G180" s="599"/>
      <c r="H180" s="599"/>
      <c r="I180" s="599"/>
      <c r="J180" s="599"/>
      <c r="K180" s="599"/>
      <c r="L180" s="599"/>
      <c r="M180" s="599"/>
      <c r="N180" s="599"/>
      <c r="O180" s="599"/>
      <c r="P180" s="599"/>
      <c r="Q180" s="599"/>
      <c r="R180" s="599"/>
      <c r="S180" s="599"/>
      <c r="T180" s="599"/>
      <c r="U180" s="599"/>
      <c r="V180" s="599"/>
      <c r="W180" s="599"/>
      <c r="X180" s="599"/>
      <c r="Y180" s="599"/>
      <c r="Z180" s="599"/>
    </row>
    <row r="181" spans="1:26" ht="15.75" customHeight="1" x14ac:dyDescent="0.25">
      <c r="A181" s="610"/>
      <c r="B181" s="610"/>
      <c r="C181" s="599"/>
      <c r="D181" s="599"/>
      <c r="E181" s="599"/>
      <c r="F181" s="599"/>
      <c r="G181" s="599"/>
      <c r="H181" s="599"/>
      <c r="I181" s="599"/>
      <c r="J181" s="599"/>
      <c r="K181" s="599"/>
      <c r="L181" s="599"/>
      <c r="M181" s="599"/>
      <c r="N181" s="599"/>
      <c r="O181" s="599"/>
      <c r="P181" s="599"/>
      <c r="Q181" s="599"/>
      <c r="R181" s="599"/>
      <c r="S181" s="599"/>
      <c r="T181" s="599"/>
      <c r="U181" s="599"/>
      <c r="V181" s="599"/>
      <c r="W181" s="599"/>
      <c r="X181" s="599"/>
      <c r="Y181" s="599"/>
      <c r="Z181" s="599"/>
    </row>
    <row r="182" spans="1:26" ht="15.75" customHeight="1" x14ac:dyDescent="0.25">
      <c r="A182" s="610"/>
      <c r="B182" s="610"/>
      <c r="C182" s="599"/>
      <c r="D182" s="599"/>
      <c r="E182" s="599"/>
      <c r="F182" s="599"/>
      <c r="G182" s="599"/>
      <c r="H182" s="599"/>
      <c r="I182" s="599"/>
      <c r="J182" s="599"/>
      <c r="K182" s="599"/>
      <c r="L182" s="599"/>
      <c r="M182" s="599"/>
      <c r="N182" s="599"/>
      <c r="O182" s="599"/>
      <c r="P182" s="599"/>
      <c r="Q182" s="599"/>
      <c r="R182" s="599"/>
      <c r="S182" s="599"/>
      <c r="T182" s="599"/>
      <c r="U182" s="599"/>
      <c r="V182" s="599"/>
      <c r="W182" s="599"/>
      <c r="X182" s="599"/>
      <c r="Y182" s="599"/>
      <c r="Z182" s="599"/>
    </row>
    <row r="183" spans="1:26" ht="15.75" customHeight="1" x14ac:dyDescent="0.25">
      <c r="A183" s="610"/>
      <c r="B183" s="610"/>
      <c r="C183" s="599"/>
      <c r="D183" s="599"/>
      <c r="E183" s="599"/>
      <c r="F183" s="599"/>
      <c r="G183" s="599"/>
      <c r="H183" s="599"/>
      <c r="I183" s="599"/>
      <c r="J183" s="599"/>
      <c r="K183" s="599"/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  <c r="Y183" s="599"/>
      <c r="Z183" s="599"/>
    </row>
    <row r="184" spans="1:26" ht="15.75" customHeight="1" x14ac:dyDescent="0.25">
      <c r="A184" s="610"/>
      <c r="B184" s="610"/>
      <c r="C184" s="599"/>
      <c r="D184" s="599"/>
      <c r="E184" s="599"/>
      <c r="F184" s="599"/>
      <c r="G184" s="599"/>
      <c r="H184" s="599"/>
      <c r="I184" s="599"/>
      <c r="J184" s="599"/>
      <c r="K184" s="599"/>
      <c r="L184" s="599"/>
      <c r="M184" s="599"/>
      <c r="N184" s="599"/>
      <c r="O184" s="599"/>
      <c r="P184" s="599"/>
      <c r="Q184" s="599"/>
      <c r="R184" s="599"/>
      <c r="S184" s="599"/>
      <c r="T184" s="599"/>
      <c r="U184" s="599"/>
      <c r="V184" s="599"/>
      <c r="W184" s="599"/>
      <c r="X184" s="599"/>
      <c r="Y184" s="599"/>
      <c r="Z184" s="599"/>
    </row>
    <row r="185" spans="1:26" ht="15.75" customHeight="1" x14ac:dyDescent="0.25">
      <c r="A185" s="610"/>
      <c r="B185" s="610"/>
      <c r="C185" s="599"/>
      <c r="D185" s="599"/>
      <c r="E185" s="599"/>
      <c r="F185" s="599"/>
      <c r="G185" s="599"/>
      <c r="H185" s="599"/>
      <c r="I185" s="599"/>
      <c r="J185" s="599"/>
      <c r="K185" s="599"/>
      <c r="L185" s="599"/>
      <c r="M185" s="599"/>
      <c r="N185" s="599"/>
      <c r="O185" s="599"/>
      <c r="P185" s="599"/>
      <c r="Q185" s="599"/>
      <c r="R185" s="599"/>
      <c r="S185" s="599"/>
      <c r="T185" s="599"/>
      <c r="U185" s="599"/>
      <c r="V185" s="599"/>
      <c r="W185" s="599"/>
      <c r="X185" s="599"/>
      <c r="Y185" s="599"/>
      <c r="Z185" s="599"/>
    </row>
    <row r="186" spans="1:26" ht="15.75" customHeight="1" x14ac:dyDescent="0.25">
      <c r="A186" s="610"/>
      <c r="B186" s="610"/>
      <c r="C186" s="599"/>
      <c r="D186" s="599"/>
      <c r="E186" s="599"/>
      <c r="F186" s="599"/>
      <c r="G186" s="599"/>
      <c r="H186" s="599"/>
      <c r="I186" s="599"/>
      <c r="J186" s="599"/>
      <c r="K186" s="599"/>
      <c r="L186" s="599"/>
      <c r="M186" s="599"/>
      <c r="N186" s="599"/>
      <c r="O186" s="599"/>
      <c r="P186" s="599"/>
      <c r="Q186" s="599"/>
      <c r="R186" s="599"/>
      <c r="S186" s="599"/>
      <c r="T186" s="599"/>
      <c r="U186" s="599"/>
      <c r="V186" s="599"/>
      <c r="W186" s="599"/>
      <c r="X186" s="599"/>
      <c r="Y186" s="599"/>
      <c r="Z186" s="599"/>
    </row>
    <row r="187" spans="1:26" ht="15.75" customHeight="1" x14ac:dyDescent="0.25">
      <c r="A187" s="610"/>
      <c r="B187" s="610"/>
      <c r="C187" s="599"/>
      <c r="D187" s="599"/>
      <c r="E187" s="599"/>
      <c r="F187" s="599"/>
      <c r="G187" s="599"/>
      <c r="H187" s="599"/>
      <c r="I187" s="599"/>
      <c r="J187" s="599"/>
      <c r="K187" s="599"/>
      <c r="L187" s="599"/>
      <c r="M187" s="599"/>
      <c r="N187" s="599"/>
      <c r="O187" s="599"/>
      <c r="P187" s="599"/>
      <c r="Q187" s="599"/>
      <c r="R187" s="599"/>
      <c r="S187" s="599"/>
      <c r="T187" s="599"/>
      <c r="U187" s="599"/>
      <c r="V187" s="599"/>
      <c r="W187" s="599"/>
      <c r="X187" s="599"/>
      <c r="Y187" s="599"/>
      <c r="Z187" s="599"/>
    </row>
    <row r="188" spans="1:26" ht="15.75" customHeight="1" x14ac:dyDescent="0.25">
      <c r="A188" s="610"/>
      <c r="B188" s="610"/>
      <c r="C188" s="599"/>
      <c r="D188" s="599"/>
      <c r="E188" s="599"/>
      <c r="F188" s="599"/>
      <c r="G188" s="599"/>
      <c r="H188" s="599"/>
      <c r="I188" s="599"/>
      <c r="J188" s="599"/>
      <c r="K188" s="599"/>
      <c r="L188" s="599"/>
      <c r="M188" s="599"/>
      <c r="N188" s="599"/>
      <c r="O188" s="599"/>
      <c r="P188" s="599"/>
      <c r="Q188" s="599"/>
      <c r="R188" s="599"/>
      <c r="S188" s="599"/>
      <c r="T188" s="599"/>
      <c r="U188" s="599"/>
      <c r="V188" s="599"/>
      <c r="W188" s="599"/>
      <c r="X188" s="599"/>
      <c r="Y188" s="599"/>
      <c r="Z188" s="599"/>
    </row>
    <row r="189" spans="1:26" ht="15.75" customHeight="1" x14ac:dyDescent="0.25">
      <c r="A189" s="610"/>
      <c r="B189" s="610"/>
      <c r="C189" s="599"/>
      <c r="D189" s="599"/>
      <c r="E189" s="599"/>
      <c r="F189" s="599"/>
      <c r="G189" s="599"/>
      <c r="H189" s="599"/>
      <c r="I189" s="599"/>
      <c r="J189" s="599"/>
      <c r="K189" s="599"/>
      <c r="L189" s="599"/>
      <c r="M189" s="599"/>
      <c r="N189" s="599"/>
      <c r="O189" s="599"/>
      <c r="P189" s="599"/>
      <c r="Q189" s="599"/>
      <c r="R189" s="599"/>
      <c r="S189" s="599"/>
      <c r="T189" s="599"/>
      <c r="U189" s="599"/>
      <c r="V189" s="599"/>
      <c r="W189" s="599"/>
      <c r="X189" s="599"/>
      <c r="Y189" s="599"/>
      <c r="Z189" s="599"/>
    </row>
    <row r="190" spans="1:26" ht="15.75" customHeight="1" x14ac:dyDescent="0.25">
      <c r="A190" s="610"/>
      <c r="B190" s="610"/>
      <c r="C190" s="599"/>
      <c r="D190" s="599"/>
      <c r="E190" s="599"/>
      <c r="F190" s="599"/>
      <c r="G190" s="599"/>
      <c r="H190" s="599"/>
      <c r="I190" s="599"/>
      <c r="J190" s="599"/>
      <c r="K190" s="599"/>
      <c r="L190" s="599"/>
      <c r="M190" s="599"/>
      <c r="N190" s="599"/>
      <c r="O190" s="599"/>
      <c r="P190" s="599"/>
      <c r="Q190" s="599"/>
      <c r="R190" s="599"/>
      <c r="S190" s="599"/>
      <c r="T190" s="599"/>
      <c r="U190" s="599"/>
      <c r="V190" s="599"/>
      <c r="W190" s="599"/>
      <c r="X190" s="599"/>
      <c r="Y190" s="599"/>
      <c r="Z190" s="599"/>
    </row>
    <row r="191" spans="1:26" ht="15.75" customHeight="1" x14ac:dyDescent="0.25">
      <c r="A191" s="610"/>
      <c r="B191" s="610"/>
      <c r="C191" s="599"/>
      <c r="D191" s="599"/>
      <c r="E191" s="599"/>
      <c r="F191" s="599"/>
      <c r="G191" s="599"/>
      <c r="H191" s="599"/>
      <c r="I191" s="599"/>
      <c r="J191" s="599"/>
      <c r="K191" s="599"/>
      <c r="L191" s="599"/>
      <c r="M191" s="599"/>
      <c r="N191" s="599"/>
      <c r="O191" s="599"/>
      <c r="P191" s="599"/>
      <c r="Q191" s="599"/>
      <c r="R191" s="599"/>
      <c r="S191" s="599"/>
      <c r="T191" s="599"/>
      <c r="U191" s="599"/>
      <c r="V191" s="599"/>
      <c r="W191" s="599"/>
      <c r="X191" s="599"/>
      <c r="Y191" s="599"/>
      <c r="Z191" s="599"/>
    </row>
    <row r="192" spans="1:26" ht="15.75" customHeight="1" x14ac:dyDescent="0.25">
      <c r="A192" s="610"/>
      <c r="B192" s="610"/>
      <c r="C192" s="599"/>
      <c r="D192" s="599"/>
      <c r="E192" s="599"/>
      <c r="F192" s="599"/>
      <c r="G192" s="599"/>
      <c r="H192" s="599"/>
      <c r="I192" s="599"/>
      <c r="J192" s="599"/>
      <c r="K192" s="599"/>
      <c r="L192" s="599"/>
      <c r="M192" s="599"/>
      <c r="N192" s="599"/>
      <c r="O192" s="599"/>
      <c r="P192" s="599"/>
      <c r="Q192" s="599"/>
      <c r="R192" s="599"/>
      <c r="S192" s="599"/>
      <c r="T192" s="599"/>
      <c r="U192" s="599"/>
      <c r="V192" s="599"/>
      <c r="W192" s="599"/>
      <c r="X192" s="599"/>
      <c r="Y192" s="599"/>
      <c r="Z192" s="599"/>
    </row>
    <row r="193" spans="1:26" ht="15.75" customHeight="1" x14ac:dyDescent="0.25">
      <c r="A193" s="610"/>
      <c r="B193" s="610"/>
      <c r="C193" s="599"/>
      <c r="D193" s="599"/>
      <c r="E193" s="599"/>
      <c r="F193" s="599"/>
      <c r="G193" s="599"/>
      <c r="H193" s="599"/>
      <c r="I193" s="599"/>
      <c r="J193" s="599"/>
      <c r="K193" s="599"/>
      <c r="L193" s="599"/>
      <c r="M193" s="599"/>
      <c r="N193" s="599"/>
      <c r="O193" s="599"/>
      <c r="P193" s="599"/>
      <c r="Q193" s="599"/>
      <c r="R193" s="599"/>
      <c r="S193" s="599"/>
      <c r="T193" s="599"/>
      <c r="U193" s="599"/>
      <c r="V193" s="599"/>
      <c r="W193" s="599"/>
      <c r="X193" s="599"/>
      <c r="Y193" s="599"/>
      <c r="Z193" s="599"/>
    </row>
    <row r="194" spans="1:26" ht="15.75" customHeight="1" x14ac:dyDescent="0.25">
      <c r="A194" s="610"/>
      <c r="B194" s="610"/>
      <c r="C194" s="599"/>
      <c r="D194" s="599"/>
      <c r="E194" s="599"/>
      <c r="F194" s="599"/>
      <c r="G194" s="599"/>
      <c r="H194" s="599"/>
      <c r="I194" s="599"/>
      <c r="J194" s="599"/>
      <c r="K194" s="599"/>
      <c r="L194" s="599"/>
      <c r="M194" s="599"/>
      <c r="N194" s="599"/>
      <c r="O194" s="599"/>
      <c r="P194" s="599"/>
      <c r="Q194" s="599"/>
      <c r="R194" s="599"/>
      <c r="S194" s="599"/>
      <c r="T194" s="599"/>
      <c r="U194" s="599"/>
      <c r="V194" s="599"/>
      <c r="W194" s="599"/>
      <c r="X194" s="599"/>
      <c r="Y194" s="599"/>
      <c r="Z194" s="599"/>
    </row>
    <row r="195" spans="1:26" ht="15.75" customHeight="1" x14ac:dyDescent="0.25">
      <c r="A195" s="610"/>
      <c r="B195" s="610"/>
      <c r="C195" s="599"/>
      <c r="D195" s="599"/>
      <c r="E195" s="599"/>
      <c r="F195" s="599"/>
      <c r="G195" s="599"/>
      <c r="H195" s="599"/>
      <c r="I195" s="599"/>
      <c r="J195" s="599"/>
      <c r="K195" s="599"/>
      <c r="L195" s="599"/>
      <c r="M195" s="599"/>
      <c r="N195" s="599"/>
      <c r="O195" s="599"/>
      <c r="P195" s="599"/>
      <c r="Q195" s="599"/>
      <c r="R195" s="599"/>
      <c r="S195" s="599"/>
      <c r="T195" s="599"/>
      <c r="U195" s="599"/>
      <c r="V195" s="599"/>
      <c r="W195" s="599"/>
      <c r="X195" s="599"/>
      <c r="Y195" s="599"/>
      <c r="Z195" s="599"/>
    </row>
    <row r="196" spans="1:26" ht="15.75" customHeight="1" x14ac:dyDescent="0.25">
      <c r="A196" s="610"/>
      <c r="B196" s="610"/>
      <c r="C196" s="599"/>
      <c r="D196" s="599"/>
      <c r="E196" s="599"/>
      <c r="F196" s="599"/>
      <c r="G196" s="599"/>
      <c r="H196" s="599"/>
      <c r="I196" s="599"/>
      <c r="J196" s="599"/>
      <c r="K196" s="599"/>
      <c r="L196" s="599"/>
      <c r="M196" s="599"/>
      <c r="N196" s="599"/>
      <c r="O196" s="599"/>
      <c r="P196" s="599"/>
      <c r="Q196" s="599"/>
      <c r="R196" s="599"/>
      <c r="S196" s="599"/>
      <c r="T196" s="599"/>
      <c r="U196" s="599"/>
      <c r="V196" s="599"/>
      <c r="W196" s="599"/>
      <c r="X196" s="599"/>
      <c r="Y196" s="599"/>
      <c r="Z196" s="599"/>
    </row>
    <row r="197" spans="1:26" ht="15.75" customHeight="1" x14ac:dyDescent="0.25">
      <c r="A197" s="610"/>
      <c r="B197" s="610"/>
      <c r="C197" s="599"/>
      <c r="D197" s="599"/>
      <c r="E197" s="599"/>
      <c r="F197" s="599"/>
      <c r="G197" s="599"/>
      <c r="H197" s="599"/>
      <c r="I197" s="599"/>
      <c r="J197" s="599"/>
      <c r="K197" s="599"/>
      <c r="L197" s="599"/>
      <c r="M197" s="599"/>
      <c r="N197" s="599"/>
      <c r="O197" s="599"/>
      <c r="P197" s="599"/>
      <c r="Q197" s="599"/>
      <c r="R197" s="599"/>
      <c r="S197" s="599"/>
      <c r="T197" s="599"/>
      <c r="U197" s="599"/>
      <c r="V197" s="599"/>
      <c r="W197" s="599"/>
      <c r="X197" s="599"/>
      <c r="Y197" s="599"/>
      <c r="Z197" s="599"/>
    </row>
    <row r="198" spans="1:26" ht="15.75" customHeight="1" x14ac:dyDescent="0.25">
      <c r="A198" s="610"/>
      <c r="B198" s="610"/>
      <c r="C198" s="599"/>
      <c r="D198" s="599"/>
      <c r="E198" s="599"/>
      <c r="F198" s="599"/>
      <c r="G198" s="599"/>
      <c r="H198" s="599"/>
      <c r="I198" s="599"/>
      <c r="J198" s="599"/>
      <c r="K198" s="599"/>
      <c r="L198" s="599"/>
      <c r="M198" s="599"/>
      <c r="N198" s="599"/>
      <c r="O198" s="599"/>
      <c r="P198" s="599"/>
      <c r="Q198" s="599"/>
      <c r="R198" s="599"/>
      <c r="S198" s="599"/>
      <c r="T198" s="599"/>
      <c r="U198" s="599"/>
      <c r="V198" s="599"/>
      <c r="W198" s="599"/>
      <c r="X198" s="599"/>
      <c r="Y198" s="599"/>
      <c r="Z198" s="599"/>
    </row>
    <row r="199" spans="1:26" ht="15.75" customHeight="1" x14ac:dyDescent="0.25">
      <c r="A199" s="610"/>
      <c r="B199" s="610"/>
      <c r="C199" s="599"/>
      <c r="D199" s="599"/>
      <c r="E199" s="599"/>
      <c r="F199" s="599"/>
      <c r="G199" s="599"/>
      <c r="H199" s="599"/>
      <c r="I199" s="599"/>
      <c r="J199" s="599"/>
      <c r="K199" s="599"/>
      <c r="L199" s="599"/>
      <c r="M199" s="599"/>
      <c r="N199" s="599"/>
      <c r="O199" s="599"/>
      <c r="P199" s="599"/>
      <c r="Q199" s="599"/>
      <c r="R199" s="599"/>
      <c r="S199" s="599"/>
      <c r="T199" s="599"/>
      <c r="U199" s="599"/>
      <c r="V199" s="599"/>
      <c r="W199" s="599"/>
      <c r="X199" s="599"/>
      <c r="Y199" s="599"/>
      <c r="Z199" s="599"/>
    </row>
    <row r="200" spans="1:26" ht="15.75" customHeight="1" x14ac:dyDescent="0.25">
      <c r="A200" s="610"/>
      <c r="B200" s="610"/>
      <c r="C200" s="599"/>
      <c r="D200" s="599"/>
      <c r="E200" s="599"/>
      <c r="F200" s="599"/>
      <c r="G200" s="599"/>
      <c r="H200" s="599"/>
      <c r="I200" s="599"/>
      <c r="J200" s="599"/>
      <c r="K200" s="599"/>
      <c r="L200" s="599"/>
      <c r="M200" s="599"/>
      <c r="N200" s="599"/>
      <c r="O200" s="599"/>
      <c r="P200" s="599"/>
      <c r="Q200" s="599"/>
      <c r="R200" s="599"/>
      <c r="S200" s="599"/>
      <c r="T200" s="599"/>
      <c r="U200" s="599"/>
      <c r="V200" s="599"/>
      <c r="W200" s="599"/>
      <c r="X200" s="599"/>
      <c r="Y200" s="599"/>
      <c r="Z200" s="599"/>
    </row>
    <row r="201" spans="1:26" ht="15.75" customHeight="1" x14ac:dyDescent="0.25">
      <c r="A201" s="610"/>
      <c r="B201" s="610"/>
      <c r="C201" s="599"/>
      <c r="D201" s="599"/>
      <c r="E201" s="599"/>
      <c r="F201" s="599"/>
      <c r="G201" s="599"/>
      <c r="H201" s="599"/>
      <c r="I201" s="599"/>
      <c r="J201" s="599"/>
      <c r="K201" s="599"/>
      <c r="L201" s="599"/>
      <c r="M201" s="599"/>
      <c r="N201" s="599"/>
      <c r="O201" s="599"/>
      <c r="P201" s="599"/>
      <c r="Q201" s="599"/>
      <c r="R201" s="599"/>
      <c r="S201" s="599"/>
      <c r="T201" s="599"/>
      <c r="U201" s="599"/>
      <c r="V201" s="599"/>
      <c r="W201" s="599"/>
      <c r="X201" s="599"/>
      <c r="Y201" s="599"/>
      <c r="Z201" s="599"/>
    </row>
    <row r="202" spans="1:26" ht="15.75" customHeight="1" x14ac:dyDescent="0.25">
      <c r="A202" s="610"/>
      <c r="B202" s="610"/>
      <c r="C202" s="599"/>
      <c r="D202" s="599"/>
      <c r="E202" s="599"/>
      <c r="F202" s="599"/>
      <c r="G202" s="599"/>
      <c r="H202" s="599"/>
      <c r="I202" s="599"/>
      <c r="J202" s="599"/>
      <c r="K202" s="599"/>
      <c r="L202" s="599"/>
      <c r="M202" s="599"/>
      <c r="N202" s="599"/>
      <c r="O202" s="599"/>
      <c r="P202" s="599"/>
      <c r="Q202" s="599"/>
      <c r="R202" s="599"/>
      <c r="S202" s="599"/>
      <c r="T202" s="599"/>
      <c r="U202" s="599"/>
      <c r="V202" s="599"/>
      <c r="W202" s="599"/>
      <c r="X202" s="599"/>
      <c r="Y202" s="599"/>
      <c r="Z202" s="599"/>
    </row>
    <row r="203" spans="1:26" ht="15.75" customHeight="1" x14ac:dyDescent="0.25">
      <c r="A203" s="610"/>
      <c r="B203" s="610"/>
      <c r="C203" s="599"/>
      <c r="D203" s="599"/>
      <c r="E203" s="599"/>
      <c r="F203" s="599"/>
      <c r="G203" s="599"/>
      <c r="H203" s="599"/>
      <c r="I203" s="599"/>
      <c r="J203" s="599"/>
      <c r="K203" s="599"/>
      <c r="L203" s="599"/>
      <c r="M203" s="599"/>
      <c r="N203" s="599"/>
      <c r="O203" s="599"/>
      <c r="P203" s="599"/>
      <c r="Q203" s="599"/>
      <c r="R203" s="599"/>
      <c r="S203" s="599"/>
      <c r="T203" s="599"/>
      <c r="U203" s="599"/>
      <c r="V203" s="599"/>
      <c r="W203" s="599"/>
      <c r="X203" s="599"/>
      <c r="Y203" s="599"/>
      <c r="Z203" s="599"/>
    </row>
    <row r="204" spans="1:26" ht="15.75" customHeight="1" x14ac:dyDescent="0.25">
      <c r="A204" s="610"/>
      <c r="B204" s="610"/>
      <c r="C204" s="599"/>
      <c r="D204" s="599"/>
      <c r="E204" s="599"/>
      <c r="F204" s="599"/>
      <c r="G204" s="599"/>
      <c r="H204" s="599"/>
      <c r="I204" s="599"/>
      <c r="J204" s="599"/>
      <c r="K204" s="599"/>
      <c r="L204" s="599"/>
      <c r="M204" s="599"/>
      <c r="N204" s="599"/>
      <c r="O204" s="599"/>
      <c r="P204" s="599"/>
      <c r="Q204" s="599"/>
      <c r="R204" s="599"/>
      <c r="S204" s="599"/>
      <c r="T204" s="599"/>
      <c r="U204" s="599"/>
      <c r="V204" s="599"/>
      <c r="W204" s="599"/>
      <c r="X204" s="599"/>
      <c r="Y204" s="599"/>
      <c r="Z204" s="599"/>
    </row>
    <row r="205" spans="1:26" ht="15.75" customHeight="1" x14ac:dyDescent="0.25">
      <c r="A205" s="610"/>
      <c r="B205" s="610"/>
      <c r="C205" s="599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599"/>
      <c r="R205" s="599"/>
      <c r="S205" s="599"/>
      <c r="T205" s="599"/>
      <c r="U205" s="599"/>
      <c r="V205" s="599"/>
      <c r="W205" s="599"/>
      <c r="X205" s="599"/>
      <c r="Y205" s="599"/>
      <c r="Z205" s="599"/>
    </row>
    <row r="206" spans="1:26" ht="15.75" customHeight="1" x14ac:dyDescent="0.25">
      <c r="A206" s="610"/>
      <c r="B206" s="610"/>
      <c r="C206" s="599"/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599"/>
      <c r="R206" s="599"/>
      <c r="S206" s="599"/>
      <c r="T206" s="599"/>
      <c r="U206" s="599"/>
      <c r="V206" s="599"/>
      <c r="W206" s="599"/>
      <c r="X206" s="599"/>
      <c r="Y206" s="599"/>
      <c r="Z206" s="599"/>
    </row>
    <row r="207" spans="1:26" ht="15.75" customHeight="1" x14ac:dyDescent="0.25">
      <c r="A207" s="610"/>
      <c r="B207" s="610"/>
      <c r="C207" s="599"/>
      <c r="D207" s="599"/>
      <c r="E207" s="599"/>
      <c r="F207" s="599"/>
      <c r="G207" s="599"/>
      <c r="H207" s="599"/>
      <c r="I207" s="599"/>
      <c r="J207" s="599"/>
      <c r="K207" s="599"/>
      <c r="L207" s="599"/>
      <c r="M207" s="599"/>
      <c r="N207" s="599"/>
      <c r="O207" s="599"/>
      <c r="P207" s="599"/>
      <c r="Q207" s="599"/>
      <c r="R207" s="599"/>
      <c r="S207" s="599"/>
      <c r="T207" s="599"/>
      <c r="U207" s="599"/>
      <c r="V207" s="599"/>
      <c r="W207" s="599"/>
      <c r="X207" s="599"/>
      <c r="Y207" s="599"/>
      <c r="Z207" s="599"/>
    </row>
    <row r="208" spans="1:26" ht="15.75" customHeight="1" x14ac:dyDescent="0.25">
      <c r="A208" s="610"/>
      <c r="B208" s="610"/>
      <c r="C208" s="599"/>
      <c r="D208" s="599"/>
      <c r="E208" s="599"/>
      <c r="F208" s="599"/>
      <c r="G208" s="599"/>
      <c r="H208" s="599"/>
      <c r="I208" s="599"/>
      <c r="J208" s="599"/>
      <c r="K208" s="599"/>
      <c r="L208" s="599"/>
      <c r="M208" s="599"/>
      <c r="N208" s="599"/>
      <c r="O208" s="599"/>
      <c r="P208" s="599"/>
      <c r="Q208" s="599"/>
      <c r="R208" s="599"/>
      <c r="S208" s="599"/>
      <c r="T208" s="599"/>
      <c r="U208" s="599"/>
      <c r="V208" s="599"/>
      <c r="W208" s="599"/>
      <c r="X208" s="599"/>
      <c r="Y208" s="599"/>
      <c r="Z208" s="599"/>
    </row>
    <row r="209" spans="1:26" ht="15.75" customHeight="1" x14ac:dyDescent="0.25">
      <c r="A209" s="610"/>
      <c r="B209" s="610"/>
      <c r="C209" s="599"/>
      <c r="D209" s="599"/>
      <c r="E209" s="599"/>
      <c r="F209" s="599"/>
      <c r="G209" s="599"/>
      <c r="H209" s="599"/>
      <c r="I209" s="599"/>
      <c r="J209" s="599"/>
      <c r="K209" s="599"/>
      <c r="L209" s="599"/>
      <c r="M209" s="599"/>
      <c r="N209" s="599"/>
      <c r="O209" s="599"/>
      <c r="P209" s="599"/>
      <c r="Q209" s="599"/>
      <c r="R209" s="599"/>
      <c r="S209" s="599"/>
      <c r="T209" s="599"/>
      <c r="U209" s="599"/>
      <c r="V209" s="599"/>
      <c r="W209" s="599"/>
      <c r="X209" s="599"/>
      <c r="Y209" s="599"/>
      <c r="Z209" s="599"/>
    </row>
    <row r="210" spans="1:26" ht="15.75" customHeight="1" x14ac:dyDescent="0.25">
      <c r="A210" s="610"/>
      <c r="B210" s="610"/>
      <c r="C210" s="599"/>
      <c r="D210" s="599"/>
      <c r="E210" s="599"/>
      <c r="F210" s="599"/>
      <c r="G210" s="599"/>
      <c r="H210" s="599"/>
      <c r="I210" s="599"/>
      <c r="J210" s="599"/>
      <c r="K210" s="599"/>
      <c r="L210" s="599"/>
      <c r="M210" s="599"/>
      <c r="N210" s="599"/>
      <c r="O210" s="599"/>
      <c r="P210" s="599"/>
      <c r="Q210" s="599"/>
      <c r="R210" s="599"/>
      <c r="S210" s="599"/>
      <c r="T210" s="599"/>
      <c r="U210" s="599"/>
      <c r="V210" s="599"/>
      <c r="W210" s="599"/>
      <c r="X210" s="599"/>
      <c r="Y210" s="599"/>
      <c r="Z210" s="599"/>
    </row>
    <row r="211" spans="1:26" ht="15.75" customHeight="1" x14ac:dyDescent="0.25">
      <c r="A211" s="610"/>
      <c r="B211" s="610"/>
      <c r="C211" s="599"/>
      <c r="D211" s="599"/>
      <c r="E211" s="599"/>
      <c r="F211" s="599"/>
      <c r="G211" s="599"/>
      <c r="H211" s="599"/>
      <c r="I211" s="599"/>
      <c r="J211" s="599"/>
      <c r="K211" s="599"/>
      <c r="L211" s="599"/>
      <c r="M211" s="599"/>
      <c r="N211" s="599"/>
      <c r="O211" s="599"/>
      <c r="P211" s="599"/>
      <c r="Q211" s="599"/>
      <c r="R211" s="599"/>
      <c r="S211" s="599"/>
      <c r="T211" s="599"/>
      <c r="U211" s="599"/>
      <c r="V211" s="599"/>
      <c r="W211" s="599"/>
      <c r="X211" s="599"/>
      <c r="Y211" s="599"/>
      <c r="Z211" s="599"/>
    </row>
    <row r="212" spans="1:26" ht="15.75" customHeight="1" x14ac:dyDescent="0.25">
      <c r="A212" s="610"/>
      <c r="B212" s="610"/>
      <c r="C212" s="599"/>
      <c r="D212" s="599"/>
      <c r="E212" s="599"/>
      <c r="F212" s="599"/>
      <c r="G212" s="599"/>
      <c r="H212" s="599"/>
      <c r="I212" s="599"/>
      <c r="J212" s="599"/>
      <c r="K212" s="599"/>
      <c r="L212" s="599"/>
      <c r="M212" s="599"/>
      <c r="N212" s="599"/>
      <c r="O212" s="599"/>
      <c r="P212" s="599"/>
      <c r="Q212" s="599"/>
      <c r="R212" s="599"/>
      <c r="S212" s="599"/>
      <c r="T212" s="599"/>
      <c r="U212" s="599"/>
      <c r="V212" s="599"/>
      <c r="W212" s="599"/>
      <c r="X212" s="599"/>
      <c r="Y212" s="599"/>
      <c r="Z212" s="599"/>
    </row>
    <row r="213" spans="1:26" ht="15.75" customHeight="1" x14ac:dyDescent="0.25">
      <c r="A213" s="610"/>
      <c r="B213" s="610"/>
      <c r="C213" s="599"/>
      <c r="D213" s="599"/>
      <c r="E213" s="599"/>
      <c r="F213" s="599"/>
      <c r="G213" s="599"/>
      <c r="H213" s="599"/>
      <c r="I213" s="599"/>
      <c r="J213" s="599"/>
      <c r="K213" s="599"/>
      <c r="L213" s="599"/>
      <c r="M213" s="599"/>
      <c r="N213" s="599"/>
      <c r="O213" s="599"/>
      <c r="P213" s="599"/>
      <c r="Q213" s="599"/>
      <c r="R213" s="599"/>
      <c r="S213" s="599"/>
      <c r="T213" s="599"/>
      <c r="U213" s="599"/>
      <c r="V213" s="599"/>
      <c r="W213" s="599"/>
      <c r="X213" s="599"/>
      <c r="Y213" s="599"/>
      <c r="Z213" s="599"/>
    </row>
    <row r="214" spans="1:26" ht="15.75" customHeight="1" x14ac:dyDescent="0.25">
      <c r="A214" s="610"/>
      <c r="B214" s="610"/>
      <c r="C214" s="599"/>
      <c r="D214" s="599"/>
      <c r="E214" s="599"/>
      <c r="F214" s="599"/>
      <c r="G214" s="599"/>
      <c r="H214" s="599"/>
      <c r="I214" s="599"/>
      <c r="J214" s="599"/>
      <c r="K214" s="599"/>
      <c r="L214" s="599"/>
      <c r="M214" s="599"/>
      <c r="N214" s="599"/>
      <c r="O214" s="599"/>
      <c r="P214" s="599"/>
      <c r="Q214" s="599"/>
      <c r="R214" s="599"/>
      <c r="S214" s="599"/>
      <c r="T214" s="599"/>
      <c r="U214" s="599"/>
      <c r="V214" s="599"/>
      <c r="W214" s="599"/>
      <c r="X214" s="599"/>
      <c r="Y214" s="599"/>
      <c r="Z214" s="599"/>
    </row>
    <row r="215" spans="1:26" ht="15.75" customHeight="1" x14ac:dyDescent="0.25">
      <c r="A215" s="610"/>
      <c r="B215" s="610"/>
      <c r="C215" s="599"/>
      <c r="D215" s="599"/>
      <c r="E215" s="599"/>
      <c r="F215" s="599"/>
      <c r="G215" s="599"/>
      <c r="H215" s="599"/>
      <c r="I215" s="599"/>
      <c r="J215" s="599"/>
      <c r="K215" s="599"/>
      <c r="L215" s="599"/>
      <c r="M215" s="599"/>
      <c r="N215" s="599"/>
      <c r="O215" s="599"/>
      <c r="P215" s="599"/>
      <c r="Q215" s="599"/>
      <c r="R215" s="599"/>
      <c r="S215" s="599"/>
      <c r="T215" s="599"/>
      <c r="U215" s="599"/>
      <c r="V215" s="599"/>
      <c r="W215" s="599"/>
      <c r="X215" s="599"/>
      <c r="Y215" s="599"/>
      <c r="Z215" s="599"/>
    </row>
    <row r="216" spans="1:26" ht="15.75" customHeight="1" x14ac:dyDescent="0.25">
      <c r="A216" s="610"/>
      <c r="B216" s="610"/>
      <c r="C216" s="599"/>
      <c r="D216" s="599"/>
      <c r="E216" s="599"/>
      <c r="F216" s="599"/>
      <c r="G216" s="599"/>
      <c r="H216" s="599"/>
      <c r="I216" s="599"/>
      <c r="J216" s="599"/>
      <c r="K216" s="599"/>
      <c r="L216" s="599"/>
      <c r="M216" s="599"/>
      <c r="N216" s="599"/>
      <c r="O216" s="599"/>
      <c r="P216" s="599"/>
      <c r="Q216" s="599"/>
      <c r="R216" s="599"/>
      <c r="S216" s="599"/>
      <c r="T216" s="599"/>
      <c r="U216" s="599"/>
      <c r="V216" s="599"/>
      <c r="W216" s="599"/>
      <c r="X216" s="599"/>
      <c r="Y216" s="599"/>
      <c r="Z216" s="599"/>
    </row>
    <row r="217" spans="1:26" ht="15.75" customHeight="1" x14ac:dyDescent="0.25">
      <c r="A217" s="610"/>
      <c r="B217" s="610"/>
      <c r="C217" s="599"/>
      <c r="D217" s="599"/>
      <c r="E217" s="599"/>
      <c r="F217" s="599"/>
      <c r="G217" s="599"/>
      <c r="H217" s="599"/>
      <c r="I217" s="599"/>
      <c r="J217" s="599"/>
      <c r="K217" s="599"/>
      <c r="L217" s="599"/>
      <c r="M217" s="599"/>
      <c r="N217" s="599"/>
      <c r="O217" s="599"/>
      <c r="P217" s="599"/>
      <c r="Q217" s="599"/>
      <c r="R217" s="599"/>
      <c r="S217" s="599"/>
      <c r="T217" s="599"/>
      <c r="U217" s="599"/>
      <c r="V217" s="599"/>
      <c r="W217" s="599"/>
      <c r="X217" s="599"/>
      <c r="Y217" s="599"/>
      <c r="Z217" s="599"/>
    </row>
    <row r="218" spans="1:26" ht="15.75" customHeight="1" x14ac:dyDescent="0.25">
      <c r="S218" s="599"/>
      <c r="T218" s="599"/>
      <c r="U218" s="599"/>
      <c r="V218" s="599"/>
      <c r="W218" s="599"/>
      <c r="X218" s="599"/>
      <c r="Y218" s="599"/>
      <c r="Z218" s="599"/>
    </row>
    <row r="219" spans="1:26" ht="15.75" customHeight="1" x14ac:dyDescent="0.25">
      <c r="S219" s="599"/>
      <c r="T219" s="599"/>
      <c r="U219" s="599"/>
      <c r="V219" s="599"/>
      <c r="W219" s="599"/>
      <c r="X219" s="599"/>
      <c r="Y219" s="599"/>
      <c r="Z219" s="599"/>
    </row>
    <row r="220" spans="1:26" ht="15.75" customHeight="1" x14ac:dyDescent="0.25">
      <c r="S220" s="599"/>
      <c r="T220" s="599"/>
      <c r="U220" s="599"/>
      <c r="V220" s="599"/>
      <c r="W220" s="599"/>
      <c r="X220" s="599"/>
      <c r="Y220" s="599"/>
      <c r="Z220" s="599"/>
    </row>
    <row r="221" spans="1:26" ht="15.75" customHeight="1" x14ac:dyDescent="0.25"/>
    <row r="222" spans="1:26" ht="15.75" customHeight="1" x14ac:dyDescent="0.25"/>
    <row r="223" spans="1:26" ht="15.75" customHeight="1" x14ac:dyDescent="0.25"/>
    <row r="224" spans="1:26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1">
    <mergeCell ref="A11:C11"/>
    <mergeCell ref="A1:R1"/>
    <mergeCell ref="A2:R2"/>
    <mergeCell ref="A6:A7"/>
    <mergeCell ref="B6:B7"/>
    <mergeCell ref="C6:C7"/>
    <mergeCell ref="D6:F6"/>
    <mergeCell ref="G6:I6"/>
    <mergeCell ref="J6:L6"/>
    <mergeCell ref="M6:O6"/>
    <mergeCell ref="P6:R6"/>
  </mergeCells>
  <printOptions horizontalCentered="1"/>
  <pageMargins left="0.70833333333333304" right="0.70833333333333304" top="0.74791666666666701" bottom="0.74791666666666701" header="0.51180555555555496" footer="0.51180555555555496"/>
  <pageSetup paperSize="9" scale="55" firstPageNumber="0" orientation="landscape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99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N16" sqref="N16"/>
    </sheetView>
  </sheetViews>
  <sheetFormatPr defaultColWidth="14.42578125" defaultRowHeight="15" x14ac:dyDescent="0.25"/>
  <cols>
    <col min="1" max="1" width="4.5703125" customWidth="1"/>
    <col min="2" max="2" width="16.140625" bestFit="1" customWidth="1"/>
    <col min="3" max="3" width="13.85546875" bestFit="1" customWidth="1"/>
    <col min="4" max="4" width="10.28515625" customWidth="1"/>
    <col min="5" max="5" width="10.85546875" customWidth="1"/>
    <col min="6" max="6" width="7" customWidth="1"/>
    <col min="7" max="7" width="10.42578125" customWidth="1"/>
    <col min="8" max="8" width="10.7109375" customWidth="1"/>
    <col min="9" max="9" width="7.42578125" customWidth="1"/>
    <col min="10" max="10" width="10.5703125" customWidth="1"/>
    <col min="11" max="11" width="11.140625" customWidth="1"/>
    <col min="12" max="12" width="7.42578125" customWidth="1"/>
    <col min="13" max="13" width="9.85546875" customWidth="1"/>
    <col min="14" max="14" width="11.42578125" customWidth="1"/>
    <col min="15" max="15" width="7" customWidth="1"/>
    <col min="16" max="16" width="10.140625" customWidth="1"/>
    <col min="17" max="17" width="10.42578125" customWidth="1"/>
    <col min="18" max="18" width="7.42578125" customWidth="1"/>
    <col min="19" max="19" width="26.28515625" customWidth="1"/>
    <col min="20" max="26" width="8.7109375" customWidth="1"/>
  </cols>
  <sheetData>
    <row r="1" spans="1:26" ht="15.75" customHeight="1" x14ac:dyDescent="0.25">
      <c r="A1" s="806" t="s">
        <v>1343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R1" s="806"/>
      <c r="S1" s="598"/>
      <c r="T1" s="598"/>
      <c r="U1" s="598"/>
      <c r="V1" s="598"/>
      <c r="W1" s="598"/>
      <c r="X1" s="598"/>
      <c r="Y1" s="598"/>
      <c r="Z1" s="598"/>
    </row>
    <row r="2" spans="1:26" ht="15.75" customHeight="1" x14ac:dyDescent="0.25">
      <c r="A2" s="807" t="s">
        <v>1344</v>
      </c>
      <c r="B2" s="807"/>
      <c r="C2" s="807"/>
      <c r="D2" s="807"/>
      <c r="E2" s="807"/>
      <c r="F2" s="807"/>
      <c r="G2" s="807"/>
      <c r="H2" s="807"/>
      <c r="I2" s="807"/>
      <c r="J2" s="807"/>
      <c r="K2" s="807"/>
      <c r="L2" s="807"/>
      <c r="M2" s="807"/>
      <c r="N2" s="807"/>
      <c r="O2" s="807"/>
      <c r="P2" s="807"/>
      <c r="Q2" s="807"/>
      <c r="R2" s="807"/>
      <c r="S2" s="598"/>
      <c r="T2" s="598"/>
      <c r="U2" s="598"/>
      <c r="V2" s="598"/>
      <c r="W2" s="598"/>
      <c r="X2" s="598"/>
      <c r="Y2" s="598"/>
      <c r="Z2" s="598"/>
    </row>
    <row r="3" spans="1:26" ht="15.75" customHeight="1" x14ac:dyDescent="0.25">
      <c r="A3" s="592"/>
      <c r="B3" s="592"/>
      <c r="C3" s="592"/>
      <c r="D3" s="592"/>
      <c r="E3" s="592"/>
      <c r="F3" s="592"/>
      <c r="G3" s="592"/>
      <c r="H3" s="592"/>
      <c r="I3" s="122" t="str">
        <f>'1'!$E$5</f>
        <v>KABUPATEN/KOTA</v>
      </c>
      <c r="J3" s="101" t="str">
        <f>'1'!$F$5</f>
        <v>KARANGANYAR</v>
      </c>
      <c r="K3" s="592"/>
      <c r="L3" s="592"/>
      <c r="M3" s="104"/>
      <c r="N3" s="592"/>
      <c r="O3" s="592"/>
      <c r="P3" s="592"/>
      <c r="Q3" s="592"/>
      <c r="R3" s="592"/>
      <c r="S3" s="598"/>
      <c r="T3" s="598"/>
      <c r="U3" s="598"/>
      <c r="V3" s="598"/>
      <c r="W3" s="598"/>
      <c r="X3" s="598"/>
      <c r="Y3" s="598"/>
      <c r="Z3" s="598"/>
    </row>
    <row r="4" spans="1:26" ht="15.75" customHeight="1" x14ac:dyDescent="0.25">
      <c r="A4" s="592"/>
      <c r="B4" s="592"/>
      <c r="C4" s="592"/>
      <c r="D4" s="592"/>
      <c r="E4" s="592"/>
      <c r="F4" s="592"/>
      <c r="G4" s="592"/>
      <c r="H4" s="592"/>
      <c r="I4" s="122" t="str">
        <f>'1'!$E$6</f>
        <v>TAHUN</v>
      </c>
      <c r="J4" s="101">
        <f>'1'!$F$6</f>
        <v>2024</v>
      </c>
      <c r="K4" s="592"/>
      <c r="L4" s="592"/>
      <c r="M4" s="104"/>
      <c r="N4" s="592"/>
      <c r="O4" s="592"/>
      <c r="P4" s="592"/>
      <c r="Q4" s="592"/>
      <c r="R4" s="592"/>
      <c r="S4" s="598"/>
      <c r="T4" s="598"/>
      <c r="U4" s="598"/>
      <c r="V4" s="598"/>
      <c r="W4" s="598"/>
      <c r="X4" s="598"/>
      <c r="Y4" s="598"/>
      <c r="Z4" s="598"/>
    </row>
    <row r="5" spans="1:26" ht="15.75" customHeight="1" x14ac:dyDescent="0.25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  <c r="U5" s="599"/>
      <c r="V5" s="599"/>
      <c r="W5" s="599"/>
      <c r="X5" s="599"/>
      <c r="Y5" s="599"/>
      <c r="Z5" s="599"/>
    </row>
    <row r="6" spans="1:26" ht="30.75" customHeight="1" x14ac:dyDescent="0.25">
      <c r="A6" s="743" t="s">
        <v>4</v>
      </c>
      <c r="B6" s="743" t="s">
        <v>324</v>
      </c>
      <c r="C6" s="748" t="s">
        <v>502</v>
      </c>
      <c r="D6" s="748" t="s">
        <v>1337</v>
      </c>
      <c r="E6" s="748"/>
      <c r="F6" s="748"/>
      <c r="G6" s="748" t="s">
        <v>1338</v>
      </c>
      <c r="H6" s="748"/>
      <c r="I6" s="748"/>
      <c r="J6" s="748" t="s">
        <v>1339</v>
      </c>
      <c r="K6" s="748"/>
      <c r="L6" s="748"/>
      <c r="M6" s="748" t="s">
        <v>1384</v>
      </c>
      <c r="N6" s="748"/>
      <c r="O6" s="748"/>
      <c r="P6" s="748" t="s">
        <v>1340</v>
      </c>
      <c r="Q6" s="748"/>
      <c r="R6" s="748"/>
      <c r="S6" s="611"/>
      <c r="T6" s="600"/>
      <c r="U6" s="600"/>
      <c r="V6" s="600"/>
      <c r="W6" s="600"/>
      <c r="X6" s="600"/>
      <c r="Y6" s="600"/>
      <c r="Z6" s="600"/>
    </row>
    <row r="7" spans="1:26" ht="52.5" customHeight="1" x14ac:dyDescent="0.25">
      <c r="A7" s="743"/>
      <c r="B7" s="743"/>
      <c r="C7" s="743"/>
      <c r="D7" s="659" t="s">
        <v>1341</v>
      </c>
      <c r="E7" s="659" t="s">
        <v>1342</v>
      </c>
      <c r="F7" s="659" t="s">
        <v>29</v>
      </c>
      <c r="G7" s="659" t="s">
        <v>1341</v>
      </c>
      <c r="H7" s="659" t="s">
        <v>1342</v>
      </c>
      <c r="I7" s="659" t="s">
        <v>29</v>
      </c>
      <c r="J7" s="659" t="s">
        <v>1341</v>
      </c>
      <c r="K7" s="659" t="s">
        <v>1342</v>
      </c>
      <c r="L7" s="659" t="s">
        <v>29</v>
      </c>
      <c r="M7" s="659" t="s">
        <v>1341</v>
      </c>
      <c r="N7" s="659" t="s">
        <v>1342</v>
      </c>
      <c r="O7" s="659" t="s">
        <v>29</v>
      </c>
      <c r="P7" s="659" t="s">
        <v>1341</v>
      </c>
      <c r="Q7" s="659" t="s">
        <v>1342</v>
      </c>
      <c r="R7" s="659" t="s">
        <v>29</v>
      </c>
      <c r="S7" s="625"/>
      <c r="T7" s="598"/>
      <c r="U7" s="598"/>
      <c r="V7" s="598"/>
      <c r="W7" s="598"/>
      <c r="X7" s="598"/>
      <c r="Y7" s="598"/>
      <c r="Z7" s="598"/>
    </row>
    <row r="8" spans="1:26" ht="12" customHeight="1" x14ac:dyDescent="0.25">
      <c r="A8" s="614">
        <v>1</v>
      </c>
      <c r="B8" s="614">
        <v>2</v>
      </c>
      <c r="C8" s="614">
        <v>3</v>
      </c>
      <c r="D8" s="614">
        <v>4</v>
      </c>
      <c r="E8" s="614">
        <v>5</v>
      </c>
      <c r="F8" s="614">
        <v>6</v>
      </c>
      <c r="G8" s="614">
        <v>7</v>
      </c>
      <c r="H8" s="614">
        <v>8</v>
      </c>
      <c r="I8" s="614">
        <v>9</v>
      </c>
      <c r="J8" s="614">
        <v>10</v>
      </c>
      <c r="K8" s="614">
        <v>11</v>
      </c>
      <c r="L8" s="614">
        <v>12</v>
      </c>
      <c r="M8" s="614">
        <v>13</v>
      </c>
      <c r="N8" s="614">
        <v>14</v>
      </c>
      <c r="O8" s="614">
        <v>15</v>
      </c>
      <c r="P8" s="614">
        <v>16</v>
      </c>
      <c r="Q8" s="614">
        <v>17</v>
      </c>
      <c r="R8" s="614">
        <v>18</v>
      </c>
      <c r="S8" s="615"/>
      <c r="T8" s="599"/>
      <c r="U8" s="599"/>
      <c r="V8" s="599"/>
      <c r="W8" s="599"/>
      <c r="X8" s="599"/>
      <c r="Y8" s="599"/>
      <c r="Z8" s="599"/>
    </row>
    <row r="9" spans="1:26" ht="15.75" customHeight="1" x14ac:dyDescent="0.25">
      <c r="A9" s="128">
        <v>1</v>
      </c>
      <c r="B9" s="616" t="str">
        <f>'9'!B9</f>
        <v>JUMAPOLO</v>
      </c>
      <c r="C9" s="616" t="s">
        <v>504</v>
      </c>
      <c r="D9" s="128">
        <v>0</v>
      </c>
      <c r="E9" s="128">
        <v>0</v>
      </c>
      <c r="F9" s="437">
        <v>0</v>
      </c>
      <c r="G9" s="128">
        <v>0</v>
      </c>
      <c r="H9" s="128">
        <v>0</v>
      </c>
      <c r="I9" s="437">
        <v>0</v>
      </c>
      <c r="J9" s="128">
        <v>0</v>
      </c>
      <c r="K9" s="128">
        <v>0</v>
      </c>
      <c r="L9" s="437">
        <v>0</v>
      </c>
      <c r="M9" s="128">
        <v>0</v>
      </c>
      <c r="N9" s="128">
        <v>0</v>
      </c>
      <c r="O9" s="437">
        <v>0</v>
      </c>
      <c r="P9" s="128">
        <f>D9+G9+J9+M9</f>
        <v>0</v>
      </c>
      <c r="Q9" s="128">
        <v>0</v>
      </c>
      <c r="R9" s="437">
        <v>0</v>
      </c>
      <c r="S9" s="599"/>
      <c r="T9" s="599"/>
      <c r="U9" s="599"/>
      <c r="V9" s="599"/>
      <c r="W9" s="599"/>
      <c r="X9" s="599"/>
      <c r="Y9" s="599"/>
      <c r="Z9" s="599"/>
    </row>
    <row r="10" spans="1:26" ht="15.75" customHeight="1" x14ac:dyDescent="0.25">
      <c r="A10" s="558"/>
      <c r="B10" s="558"/>
      <c r="C10" s="558"/>
      <c r="D10" s="128"/>
      <c r="E10" s="128"/>
      <c r="F10" s="128"/>
      <c r="G10" s="128"/>
      <c r="H10" s="128"/>
      <c r="I10" s="128"/>
      <c r="J10" s="128"/>
      <c r="K10" s="128"/>
      <c r="L10" s="437"/>
      <c r="M10" s="128"/>
      <c r="N10" s="128"/>
      <c r="O10" s="437"/>
      <c r="P10" s="128"/>
      <c r="Q10" s="128"/>
      <c r="R10" s="437"/>
      <c r="S10" s="599"/>
      <c r="T10" s="599"/>
      <c r="U10" s="599"/>
      <c r="V10" s="599"/>
      <c r="W10" s="599"/>
      <c r="X10" s="599"/>
      <c r="Y10" s="599"/>
      <c r="Z10" s="599"/>
    </row>
    <row r="11" spans="1:26" ht="15.75" customHeight="1" x14ac:dyDescent="0.25">
      <c r="A11" s="802" t="s">
        <v>1327</v>
      </c>
      <c r="B11" s="802"/>
      <c r="C11" s="802"/>
      <c r="D11" s="451">
        <f>SUM(D9:D10)</f>
        <v>0</v>
      </c>
      <c r="E11" s="451">
        <f>SUM(E9:E10)</f>
        <v>0</v>
      </c>
      <c r="F11" s="437">
        <v>0</v>
      </c>
      <c r="G11" s="451">
        <f>SUM(G9:G10)</f>
        <v>0</v>
      </c>
      <c r="H11" s="451">
        <f>SUM(H9:H10)</f>
        <v>0</v>
      </c>
      <c r="I11" s="437">
        <v>0</v>
      </c>
      <c r="J11" s="451">
        <f>SUM(J9:J10)</f>
        <v>0</v>
      </c>
      <c r="K11" s="451">
        <f>SUM(K9:K10)</f>
        <v>0</v>
      </c>
      <c r="L11" s="437">
        <v>0</v>
      </c>
      <c r="M11" s="451">
        <f>SUM(M9:M10)</f>
        <v>0</v>
      </c>
      <c r="N11" s="451">
        <f>SUM(N9:N10)</f>
        <v>0</v>
      </c>
      <c r="O11" s="437">
        <v>0</v>
      </c>
      <c r="P11" s="451">
        <f>SUM(P9:P10)</f>
        <v>0</v>
      </c>
      <c r="Q11" s="451">
        <f>SUM(Q9:Q10)</f>
        <v>0</v>
      </c>
      <c r="R11" s="437">
        <v>0</v>
      </c>
      <c r="S11" s="598"/>
      <c r="T11" s="598"/>
      <c r="U11" s="598"/>
      <c r="V11" s="598"/>
      <c r="W11" s="598"/>
      <c r="X11" s="598"/>
      <c r="Y11" s="598"/>
      <c r="Z11" s="598"/>
    </row>
    <row r="12" spans="1:26" ht="15.75" customHeight="1" x14ac:dyDescent="0.25">
      <c r="A12" s="599"/>
      <c r="B12" s="464"/>
      <c r="C12" s="464"/>
      <c r="D12" s="464"/>
      <c r="E12" s="464"/>
      <c r="F12" s="599"/>
      <c r="G12" s="464"/>
      <c r="H12" s="464"/>
      <c r="I12" s="599"/>
      <c r="J12" s="599"/>
      <c r="K12" s="599"/>
      <c r="L12" s="599"/>
      <c r="M12" s="599"/>
      <c r="N12" s="599"/>
      <c r="O12" s="599"/>
      <c r="P12" s="599"/>
      <c r="Q12" s="599"/>
      <c r="R12" s="599"/>
      <c r="S12" s="599"/>
      <c r="T12" s="599"/>
      <c r="U12" s="599"/>
      <c r="V12" s="599"/>
      <c r="W12" s="599"/>
      <c r="X12" s="599"/>
      <c r="Y12" s="599"/>
      <c r="Z12" s="599"/>
    </row>
    <row r="13" spans="1:26" ht="15.75" customHeight="1" x14ac:dyDescent="0.25">
      <c r="A13" s="681" t="s">
        <v>1360</v>
      </c>
      <c r="B13" s="623"/>
      <c r="C13" s="623"/>
      <c r="D13" s="623"/>
      <c r="E13" s="623"/>
      <c r="F13" s="623"/>
      <c r="G13" s="623"/>
      <c r="H13" s="623"/>
      <c r="I13" s="624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  <c r="U13" s="599"/>
      <c r="V13" s="599"/>
      <c r="W13" s="599"/>
      <c r="X13" s="599"/>
      <c r="Y13" s="599"/>
      <c r="Z13" s="599"/>
    </row>
    <row r="14" spans="1:26" ht="15.75" customHeight="1" x14ac:dyDescent="0.25">
      <c r="A14" s="599"/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  <c r="U14" s="599"/>
      <c r="V14" s="599"/>
      <c r="W14" s="599"/>
      <c r="X14" s="599"/>
      <c r="Y14" s="599"/>
      <c r="Z14" s="599"/>
    </row>
    <row r="15" spans="1:26" ht="15.75" customHeight="1" x14ac:dyDescent="0.25">
      <c r="A15" s="599"/>
      <c r="B15" s="599"/>
      <c r="C15" s="599"/>
      <c r="D15" s="599"/>
      <c r="E15" s="599"/>
      <c r="F15" s="599"/>
      <c r="G15" s="599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  <c r="U15" s="599"/>
      <c r="V15" s="599"/>
      <c r="W15" s="599"/>
      <c r="X15" s="599"/>
      <c r="Y15" s="599"/>
      <c r="Z15" s="599"/>
    </row>
    <row r="16" spans="1:26" ht="15.75" customHeight="1" x14ac:dyDescent="0.25">
      <c r="A16" s="599"/>
      <c r="B16" s="599"/>
      <c r="C16" s="599"/>
      <c r="D16" s="599"/>
      <c r="E16" s="599"/>
      <c r="F16" s="599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  <c r="U16" s="599"/>
      <c r="V16" s="599"/>
      <c r="W16" s="599"/>
      <c r="X16" s="599"/>
      <c r="Y16" s="599"/>
      <c r="Z16" s="599"/>
    </row>
    <row r="17" spans="1:26" ht="15.75" customHeight="1" x14ac:dyDescent="0.25">
      <c r="A17" s="599"/>
      <c r="B17" s="599"/>
      <c r="C17" s="599"/>
      <c r="D17" s="599"/>
      <c r="E17" s="599"/>
      <c r="F17" s="599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  <c r="U17" s="599"/>
      <c r="V17" s="599"/>
      <c r="W17" s="599"/>
      <c r="X17" s="599"/>
      <c r="Y17" s="599"/>
      <c r="Z17" s="599"/>
    </row>
    <row r="18" spans="1:26" ht="15.75" customHeight="1" x14ac:dyDescent="0.25">
      <c r="A18" s="599"/>
      <c r="B18" s="599"/>
      <c r="C18" s="599"/>
      <c r="D18" s="599"/>
      <c r="E18" s="599"/>
      <c r="F18" s="599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  <c r="U18" s="599"/>
      <c r="V18" s="599"/>
      <c r="W18" s="599"/>
      <c r="X18" s="599"/>
      <c r="Y18" s="599"/>
      <c r="Z18" s="599"/>
    </row>
    <row r="19" spans="1:26" ht="15.75" customHeight="1" x14ac:dyDescent="0.25">
      <c r="A19" s="599"/>
      <c r="B19" s="599"/>
      <c r="C19" s="599"/>
      <c r="D19" s="599"/>
      <c r="E19" s="599"/>
      <c r="F19" s="599"/>
      <c r="G19" s="599"/>
      <c r="H19" s="599"/>
      <c r="I19" s="599"/>
      <c r="J19" s="599"/>
      <c r="K19" s="599"/>
      <c r="L19" s="599"/>
      <c r="M19" s="599"/>
      <c r="N19" s="599"/>
      <c r="O19" s="599"/>
      <c r="P19" s="599"/>
      <c r="Q19" s="599"/>
      <c r="R19" s="599"/>
      <c r="S19" s="599"/>
      <c r="T19" s="599"/>
      <c r="U19" s="599"/>
      <c r="V19" s="599"/>
      <c r="W19" s="599"/>
      <c r="X19" s="599"/>
      <c r="Y19" s="599"/>
      <c r="Z19" s="599"/>
    </row>
    <row r="20" spans="1:26" ht="15.75" customHeight="1" x14ac:dyDescent="0.25">
      <c r="A20" s="599"/>
      <c r="B20" s="599"/>
      <c r="C20" s="599"/>
      <c r="D20" s="599"/>
      <c r="E20" s="599"/>
      <c r="F20" s="599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  <c r="U20" s="599"/>
      <c r="V20" s="599"/>
      <c r="W20" s="599"/>
      <c r="X20" s="599"/>
      <c r="Y20" s="599"/>
      <c r="Z20" s="599"/>
    </row>
    <row r="21" spans="1:26" ht="15.75" customHeight="1" x14ac:dyDescent="0.25">
      <c r="A21" s="599"/>
      <c r="B21" s="599"/>
      <c r="C21" s="599"/>
      <c r="D21" s="599"/>
      <c r="E21" s="599"/>
      <c r="F21" s="599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  <c r="U21" s="599"/>
      <c r="V21" s="599"/>
      <c r="W21" s="599"/>
      <c r="X21" s="599"/>
      <c r="Y21" s="599"/>
      <c r="Z21" s="599"/>
    </row>
    <row r="22" spans="1:26" ht="15.75" customHeight="1" x14ac:dyDescent="0.25">
      <c r="A22" s="599"/>
      <c r="B22" s="599"/>
      <c r="C22" s="599"/>
      <c r="D22" s="599"/>
      <c r="E22" s="599"/>
      <c r="F22" s="599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  <c r="U22" s="599"/>
      <c r="V22" s="599"/>
      <c r="W22" s="599"/>
      <c r="X22" s="599"/>
      <c r="Y22" s="599"/>
      <c r="Z22" s="599"/>
    </row>
    <row r="23" spans="1:26" ht="15.75" customHeight="1" x14ac:dyDescent="0.25">
      <c r="A23" s="599"/>
      <c r="B23" s="599"/>
      <c r="C23" s="599"/>
      <c r="D23" s="599"/>
      <c r="E23" s="599"/>
      <c r="F23" s="599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  <c r="U23" s="599"/>
      <c r="V23" s="599"/>
      <c r="W23" s="599"/>
      <c r="X23" s="599"/>
      <c r="Y23" s="599"/>
      <c r="Z23" s="599"/>
    </row>
    <row r="24" spans="1:26" ht="15.75" customHeight="1" x14ac:dyDescent="0.25">
      <c r="A24" s="599"/>
      <c r="B24" s="599"/>
      <c r="C24" s="599"/>
      <c r="D24" s="599"/>
      <c r="E24" s="599"/>
      <c r="F24" s="599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  <c r="U24" s="599"/>
      <c r="V24" s="599"/>
      <c r="W24" s="599"/>
      <c r="X24" s="599"/>
      <c r="Y24" s="599"/>
      <c r="Z24" s="599"/>
    </row>
    <row r="25" spans="1:26" ht="15.75" customHeight="1" x14ac:dyDescent="0.25">
      <c r="A25" s="599"/>
      <c r="B25" s="599"/>
      <c r="C25" s="599"/>
      <c r="D25" s="599"/>
      <c r="E25" s="599"/>
      <c r="F25" s="599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  <c r="U25" s="599"/>
      <c r="V25" s="599"/>
      <c r="W25" s="599"/>
      <c r="X25" s="599"/>
      <c r="Y25" s="599"/>
      <c r="Z25" s="599"/>
    </row>
    <row r="26" spans="1:26" ht="15.75" customHeight="1" x14ac:dyDescent="0.25">
      <c r="A26" s="599"/>
      <c r="B26" s="599"/>
      <c r="C26" s="599"/>
      <c r="D26" s="599"/>
      <c r="E26" s="599"/>
      <c r="F26" s="599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  <c r="U26" s="599"/>
      <c r="V26" s="599"/>
      <c r="W26" s="599"/>
      <c r="X26" s="599"/>
      <c r="Y26" s="599"/>
      <c r="Z26" s="599"/>
    </row>
    <row r="27" spans="1:26" ht="15.75" customHeight="1" x14ac:dyDescent="0.25">
      <c r="A27" s="599"/>
      <c r="B27" s="599"/>
      <c r="C27" s="599"/>
      <c r="D27" s="599"/>
      <c r="E27" s="599"/>
      <c r="F27" s="599"/>
      <c r="G27" s="599"/>
      <c r="H27" s="599"/>
      <c r="I27" s="599"/>
      <c r="J27" s="599"/>
      <c r="K27" s="599"/>
      <c r="L27" s="599"/>
      <c r="M27" s="599"/>
      <c r="N27" s="599"/>
      <c r="O27" s="599"/>
      <c r="P27" s="599"/>
      <c r="Q27" s="599"/>
      <c r="R27" s="599"/>
      <c r="S27" s="599"/>
      <c r="T27" s="599"/>
      <c r="U27" s="599"/>
      <c r="V27" s="599"/>
      <c r="W27" s="599"/>
      <c r="X27" s="599"/>
      <c r="Y27" s="599"/>
      <c r="Z27" s="599"/>
    </row>
    <row r="28" spans="1:26" ht="15.75" customHeight="1" x14ac:dyDescent="0.25">
      <c r="A28" s="599"/>
      <c r="B28" s="599"/>
      <c r="C28" s="599"/>
      <c r="D28" s="599"/>
      <c r="E28" s="599"/>
      <c r="F28" s="599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  <c r="U28" s="599"/>
      <c r="V28" s="599"/>
      <c r="W28" s="599"/>
      <c r="X28" s="599"/>
      <c r="Y28" s="599"/>
      <c r="Z28" s="599"/>
    </row>
    <row r="29" spans="1:26" ht="15.75" customHeight="1" x14ac:dyDescent="0.25">
      <c r="A29" s="599"/>
      <c r="B29" s="599"/>
      <c r="C29" s="599"/>
      <c r="D29" s="599"/>
      <c r="E29" s="599"/>
      <c r="F29" s="599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  <c r="U29" s="599"/>
      <c r="V29" s="599"/>
      <c r="W29" s="599"/>
      <c r="X29" s="599"/>
      <c r="Y29" s="599"/>
      <c r="Z29" s="599"/>
    </row>
    <row r="30" spans="1:26" ht="15.75" customHeight="1" x14ac:dyDescent="0.25">
      <c r="A30" s="599"/>
      <c r="B30" s="599"/>
      <c r="C30" s="599"/>
      <c r="D30" s="599"/>
      <c r="E30" s="599"/>
      <c r="F30" s="599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  <c r="U30" s="599"/>
      <c r="V30" s="599"/>
      <c r="W30" s="599"/>
      <c r="X30" s="599"/>
      <c r="Y30" s="599"/>
      <c r="Z30" s="599"/>
    </row>
    <row r="31" spans="1:26" ht="15.75" customHeight="1" x14ac:dyDescent="0.25">
      <c r="A31" s="599"/>
      <c r="B31" s="599"/>
      <c r="C31" s="599"/>
      <c r="D31" s="599"/>
      <c r="E31" s="599"/>
      <c r="F31" s="599"/>
      <c r="G31" s="599"/>
      <c r="H31" s="599"/>
      <c r="I31" s="599"/>
      <c r="J31" s="599"/>
      <c r="K31" s="599"/>
      <c r="L31" s="599"/>
      <c r="M31" s="599"/>
      <c r="N31" s="599"/>
      <c r="O31" s="599"/>
      <c r="P31" s="599"/>
      <c r="Q31" s="599"/>
      <c r="R31" s="599"/>
      <c r="S31" s="599"/>
      <c r="T31" s="599"/>
      <c r="U31" s="599"/>
      <c r="V31" s="599"/>
      <c r="W31" s="599"/>
      <c r="X31" s="599"/>
      <c r="Y31" s="599"/>
      <c r="Z31" s="599"/>
    </row>
    <row r="32" spans="1:26" ht="15.75" customHeight="1" x14ac:dyDescent="0.25">
      <c r="A32" s="599"/>
      <c r="B32" s="599"/>
      <c r="C32" s="599"/>
      <c r="D32" s="599"/>
      <c r="E32" s="599"/>
      <c r="F32" s="599"/>
      <c r="G32" s="599"/>
      <c r="H32" s="599"/>
      <c r="I32" s="599"/>
      <c r="J32" s="599"/>
      <c r="K32" s="599"/>
      <c r="L32" s="599"/>
      <c r="M32" s="599"/>
      <c r="N32" s="599"/>
      <c r="O32" s="599"/>
      <c r="P32" s="599"/>
      <c r="Q32" s="599"/>
      <c r="R32" s="599"/>
      <c r="S32" s="599"/>
      <c r="T32" s="599"/>
      <c r="U32" s="599"/>
      <c r="V32" s="599"/>
      <c r="W32" s="599"/>
      <c r="X32" s="599"/>
      <c r="Y32" s="599"/>
      <c r="Z32" s="599"/>
    </row>
    <row r="33" spans="1:26" ht="15.75" customHeight="1" x14ac:dyDescent="0.25">
      <c r="A33" s="599"/>
      <c r="B33" s="599"/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  <c r="Q33" s="599"/>
      <c r="R33" s="599"/>
      <c r="S33" s="599"/>
      <c r="T33" s="599"/>
      <c r="U33" s="599"/>
      <c r="V33" s="599"/>
      <c r="W33" s="599"/>
      <c r="X33" s="599"/>
      <c r="Y33" s="599"/>
      <c r="Z33" s="599"/>
    </row>
    <row r="34" spans="1:26" ht="15.75" customHeight="1" x14ac:dyDescent="0.25">
      <c r="A34" s="599"/>
      <c r="B34" s="599"/>
      <c r="C34" s="599"/>
      <c r="D34" s="599"/>
      <c r="E34" s="599"/>
      <c r="F34" s="599"/>
      <c r="G34" s="599"/>
      <c r="H34" s="599"/>
      <c r="I34" s="599"/>
      <c r="J34" s="599"/>
      <c r="K34" s="599"/>
      <c r="L34" s="599"/>
      <c r="M34" s="599"/>
      <c r="N34" s="599"/>
      <c r="O34" s="599"/>
      <c r="P34" s="599"/>
      <c r="Q34" s="599"/>
      <c r="R34" s="599"/>
      <c r="S34" s="599"/>
      <c r="T34" s="599"/>
      <c r="U34" s="599"/>
      <c r="V34" s="599"/>
      <c r="W34" s="599"/>
      <c r="X34" s="599"/>
      <c r="Y34" s="599"/>
      <c r="Z34" s="599"/>
    </row>
    <row r="35" spans="1:26" ht="15.75" customHeight="1" x14ac:dyDescent="0.25">
      <c r="A35" s="599"/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599"/>
      <c r="O35" s="599"/>
      <c r="P35" s="599"/>
      <c r="Q35" s="599"/>
      <c r="R35" s="599"/>
      <c r="S35" s="599"/>
      <c r="T35" s="599"/>
      <c r="U35" s="599"/>
      <c r="V35" s="599"/>
      <c r="W35" s="599"/>
      <c r="X35" s="599"/>
      <c r="Y35" s="599"/>
      <c r="Z35" s="599"/>
    </row>
    <row r="36" spans="1:26" ht="15.75" customHeight="1" x14ac:dyDescent="0.25">
      <c r="A36" s="599"/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599"/>
      <c r="O36" s="599"/>
      <c r="P36" s="599"/>
      <c r="Q36" s="599"/>
      <c r="R36" s="599"/>
      <c r="S36" s="599"/>
      <c r="T36" s="599"/>
      <c r="U36" s="599"/>
      <c r="V36" s="599"/>
      <c r="W36" s="599"/>
      <c r="X36" s="599"/>
      <c r="Y36" s="599"/>
      <c r="Z36" s="599"/>
    </row>
    <row r="37" spans="1:26" ht="15.75" customHeight="1" x14ac:dyDescent="0.25">
      <c r="A37" s="599"/>
      <c r="B37" s="599"/>
      <c r="C37" s="599"/>
      <c r="D37" s="599"/>
      <c r="E37" s="599"/>
      <c r="F37" s="599"/>
      <c r="G37" s="599"/>
      <c r="H37" s="599"/>
      <c r="I37" s="599"/>
      <c r="J37" s="599"/>
      <c r="K37" s="599"/>
      <c r="L37" s="599"/>
      <c r="M37" s="599"/>
      <c r="N37" s="599"/>
      <c r="O37" s="599"/>
      <c r="P37" s="599"/>
      <c r="Q37" s="599"/>
      <c r="R37" s="599"/>
      <c r="S37" s="599"/>
      <c r="T37" s="599"/>
      <c r="U37" s="599"/>
      <c r="V37" s="599"/>
      <c r="W37" s="599"/>
      <c r="X37" s="599"/>
      <c r="Y37" s="599"/>
      <c r="Z37" s="599"/>
    </row>
    <row r="38" spans="1:26" ht="15.75" customHeight="1" x14ac:dyDescent="0.25">
      <c r="A38" s="599"/>
      <c r="B38" s="599"/>
      <c r="C38" s="599"/>
      <c r="D38" s="599"/>
      <c r="E38" s="599"/>
      <c r="F38" s="599"/>
      <c r="G38" s="599"/>
      <c r="H38" s="599"/>
      <c r="I38" s="599"/>
      <c r="J38" s="599"/>
      <c r="K38" s="599"/>
      <c r="L38" s="599"/>
      <c r="M38" s="599"/>
      <c r="N38" s="599"/>
      <c r="O38" s="599"/>
      <c r="P38" s="599"/>
      <c r="Q38" s="599"/>
      <c r="R38" s="599"/>
      <c r="S38" s="599"/>
      <c r="T38" s="599"/>
      <c r="U38" s="599"/>
      <c r="V38" s="599"/>
      <c r="W38" s="599"/>
      <c r="X38" s="599"/>
      <c r="Y38" s="599"/>
      <c r="Z38" s="599"/>
    </row>
    <row r="39" spans="1:26" ht="15.75" customHeight="1" x14ac:dyDescent="0.25">
      <c r="A39" s="599"/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9"/>
      <c r="M39" s="599"/>
      <c r="N39" s="599"/>
      <c r="O39" s="599"/>
      <c r="P39" s="599"/>
      <c r="Q39" s="599"/>
      <c r="R39" s="599"/>
      <c r="S39" s="599"/>
      <c r="T39" s="599"/>
      <c r="U39" s="599"/>
      <c r="V39" s="599"/>
      <c r="W39" s="599"/>
      <c r="X39" s="599"/>
      <c r="Y39" s="599"/>
      <c r="Z39" s="599"/>
    </row>
    <row r="40" spans="1:26" ht="15.75" customHeight="1" x14ac:dyDescent="0.25">
      <c r="A40" s="599"/>
      <c r="B40" s="599"/>
      <c r="C40" s="599"/>
      <c r="D40" s="599"/>
      <c r="E40" s="599"/>
      <c r="F40" s="599"/>
      <c r="G40" s="599"/>
      <c r="H40" s="599"/>
      <c r="I40" s="599"/>
      <c r="J40" s="599"/>
      <c r="K40" s="599"/>
      <c r="L40" s="599"/>
      <c r="M40" s="599"/>
      <c r="N40" s="599"/>
      <c r="O40" s="599"/>
      <c r="P40" s="599"/>
      <c r="Q40" s="599"/>
      <c r="R40" s="599"/>
      <c r="S40" s="599"/>
      <c r="T40" s="599"/>
      <c r="U40" s="599"/>
      <c r="V40" s="599"/>
      <c r="W40" s="599"/>
      <c r="X40" s="599"/>
      <c r="Y40" s="599"/>
      <c r="Z40" s="599"/>
    </row>
    <row r="41" spans="1:26" ht="15.75" customHeight="1" x14ac:dyDescent="0.25">
      <c r="A41" s="599"/>
      <c r="B41" s="599"/>
      <c r="C41" s="599"/>
      <c r="D41" s="599"/>
      <c r="E41" s="599"/>
      <c r="F41" s="599"/>
      <c r="G41" s="599"/>
      <c r="H41" s="599"/>
      <c r="I41" s="599"/>
      <c r="J41" s="599"/>
      <c r="K41" s="599"/>
      <c r="L41" s="599"/>
      <c r="M41" s="599"/>
      <c r="N41" s="599"/>
      <c r="O41" s="599"/>
      <c r="P41" s="599"/>
      <c r="Q41" s="599"/>
      <c r="R41" s="599"/>
      <c r="S41" s="599"/>
      <c r="T41" s="599"/>
      <c r="U41" s="599"/>
      <c r="V41" s="599"/>
      <c r="W41" s="599"/>
      <c r="X41" s="599"/>
      <c r="Y41" s="599"/>
      <c r="Z41" s="599"/>
    </row>
    <row r="42" spans="1:26" ht="15.75" customHeight="1" x14ac:dyDescent="0.25">
      <c r="A42" s="599"/>
      <c r="B42" s="599"/>
      <c r="C42" s="599"/>
      <c r="D42" s="599"/>
      <c r="E42" s="599"/>
      <c r="F42" s="599"/>
      <c r="G42" s="599"/>
      <c r="H42" s="599"/>
      <c r="I42" s="599"/>
      <c r="J42" s="599"/>
      <c r="K42" s="599"/>
      <c r="L42" s="599"/>
      <c r="M42" s="599"/>
      <c r="N42" s="599"/>
      <c r="O42" s="599"/>
      <c r="P42" s="599"/>
      <c r="Q42" s="599"/>
      <c r="R42" s="599"/>
      <c r="S42" s="599"/>
      <c r="T42" s="599"/>
      <c r="U42" s="599"/>
      <c r="V42" s="599"/>
      <c r="W42" s="599"/>
      <c r="X42" s="599"/>
      <c r="Y42" s="599"/>
      <c r="Z42" s="599"/>
    </row>
    <row r="43" spans="1:26" ht="15.75" customHeight="1" x14ac:dyDescent="0.25">
      <c r="A43" s="599"/>
      <c r="B43" s="599"/>
      <c r="C43" s="599"/>
      <c r="D43" s="599"/>
      <c r="E43" s="599"/>
      <c r="F43" s="599"/>
      <c r="G43" s="599"/>
      <c r="H43" s="599"/>
      <c r="I43" s="599"/>
      <c r="J43" s="599"/>
      <c r="K43" s="599"/>
      <c r="L43" s="599"/>
      <c r="M43" s="599"/>
      <c r="N43" s="599"/>
      <c r="O43" s="599"/>
      <c r="P43" s="599"/>
      <c r="Q43" s="599"/>
      <c r="R43" s="599"/>
      <c r="S43" s="599"/>
      <c r="T43" s="599"/>
      <c r="U43" s="599"/>
      <c r="V43" s="599"/>
      <c r="W43" s="599"/>
      <c r="X43" s="599"/>
      <c r="Y43" s="599"/>
      <c r="Z43" s="599"/>
    </row>
    <row r="44" spans="1:26" ht="15.75" customHeight="1" x14ac:dyDescent="0.25">
      <c r="A44" s="599"/>
      <c r="B44" s="599"/>
      <c r="C44" s="599"/>
      <c r="D44" s="599"/>
      <c r="E44" s="599"/>
      <c r="F44" s="599"/>
      <c r="G44" s="599"/>
      <c r="H44" s="599"/>
      <c r="I44" s="599"/>
      <c r="J44" s="599"/>
      <c r="K44" s="599"/>
      <c r="L44" s="599"/>
      <c r="M44" s="599"/>
      <c r="N44" s="599"/>
      <c r="O44" s="599"/>
      <c r="P44" s="599"/>
      <c r="Q44" s="599"/>
      <c r="R44" s="599"/>
      <c r="S44" s="599"/>
      <c r="T44" s="599"/>
      <c r="U44" s="599"/>
      <c r="V44" s="599"/>
      <c r="W44" s="599"/>
      <c r="X44" s="599"/>
      <c r="Y44" s="599"/>
      <c r="Z44" s="599"/>
    </row>
    <row r="45" spans="1:26" ht="15.75" customHeight="1" x14ac:dyDescent="0.25">
      <c r="A45" s="599"/>
      <c r="B45" s="599"/>
      <c r="C45" s="599"/>
      <c r="D45" s="599"/>
      <c r="E45" s="599"/>
      <c r="F45" s="599"/>
      <c r="G45" s="599"/>
      <c r="H45" s="599"/>
      <c r="I45" s="599"/>
      <c r="J45" s="599"/>
      <c r="K45" s="599"/>
      <c r="L45" s="599"/>
      <c r="M45" s="599"/>
      <c r="N45" s="599"/>
      <c r="O45" s="599"/>
      <c r="P45" s="599"/>
      <c r="Q45" s="599"/>
      <c r="R45" s="599"/>
      <c r="S45" s="599"/>
      <c r="T45" s="599"/>
      <c r="U45" s="599"/>
      <c r="V45" s="599"/>
      <c r="W45" s="599"/>
      <c r="X45" s="599"/>
      <c r="Y45" s="599"/>
      <c r="Z45" s="599"/>
    </row>
    <row r="46" spans="1:26" ht="15.75" customHeight="1" x14ac:dyDescent="0.25">
      <c r="A46" s="599"/>
      <c r="B46" s="599"/>
      <c r="C46" s="599"/>
      <c r="D46" s="599"/>
      <c r="E46" s="599"/>
      <c r="F46" s="599"/>
      <c r="G46" s="599"/>
      <c r="H46" s="599"/>
      <c r="I46" s="599"/>
      <c r="J46" s="599"/>
      <c r="K46" s="599"/>
      <c r="L46" s="599"/>
      <c r="M46" s="599"/>
      <c r="N46" s="599"/>
      <c r="O46" s="599"/>
      <c r="P46" s="599"/>
      <c r="Q46" s="599"/>
      <c r="R46" s="599"/>
      <c r="S46" s="599"/>
      <c r="T46" s="599"/>
      <c r="U46" s="599"/>
      <c r="V46" s="599"/>
      <c r="W46" s="599"/>
      <c r="X46" s="599"/>
      <c r="Y46" s="599"/>
      <c r="Z46" s="599"/>
    </row>
    <row r="47" spans="1:26" ht="15.75" customHeight="1" x14ac:dyDescent="0.25">
      <c r="A47" s="599"/>
      <c r="B47" s="599"/>
      <c r="C47" s="599"/>
      <c r="D47" s="599"/>
      <c r="E47" s="599"/>
      <c r="F47" s="599"/>
      <c r="G47" s="599"/>
      <c r="H47" s="599"/>
      <c r="I47" s="599"/>
      <c r="J47" s="599"/>
      <c r="K47" s="599"/>
      <c r="L47" s="599"/>
      <c r="M47" s="599"/>
      <c r="N47" s="599"/>
      <c r="O47" s="599"/>
      <c r="P47" s="599"/>
      <c r="Q47" s="599"/>
      <c r="R47" s="599"/>
      <c r="S47" s="599"/>
      <c r="T47" s="599"/>
      <c r="U47" s="599"/>
      <c r="V47" s="599"/>
      <c r="W47" s="599"/>
      <c r="X47" s="599"/>
      <c r="Y47" s="599"/>
      <c r="Z47" s="599"/>
    </row>
    <row r="48" spans="1:26" ht="15.75" customHeight="1" x14ac:dyDescent="0.25">
      <c r="A48" s="599"/>
      <c r="B48" s="599"/>
      <c r="C48" s="599"/>
      <c r="D48" s="599"/>
      <c r="E48" s="599"/>
      <c r="F48" s="599"/>
      <c r="G48" s="599"/>
      <c r="H48" s="599"/>
      <c r="I48" s="599"/>
      <c r="J48" s="599"/>
      <c r="K48" s="599"/>
      <c r="L48" s="599"/>
      <c r="M48" s="599"/>
      <c r="N48" s="599"/>
      <c r="O48" s="599"/>
      <c r="P48" s="599"/>
      <c r="Q48" s="599"/>
      <c r="R48" s="599"/>
      <c r="S48" s="599"/>
      <c r="T48" s="599"/>
      <c r="U48" s="599"/>
      <c r="V48" s="599"/>
      <c r="W48" s="599"/>
      <c r="X48" s="599"/>
      <c r="Y48" s="599"/>
      <c r="Z48" s="599"/>
    </row>
    <row r="49" spans="1:26" ht="15.75" customHeight="1" x14ac:dyDescent="0.25">
      <c r="A49" s="599"/>
      <c r="B49" s="599"/>
      <c r="C49" s="599"/>
      <c r="D49" s="599"/>
      <c r="E49" s="599"/>
      <c r="F49" s="599"/>
      <c r="G49" s="599"/>
      <c r="H49" s="599"/>
      <c r="I49" s="599"/>
      <c r="J49" s="599"/>
      <c r="K49" s="599"/>
      <c r="L49" s="599"/>
      <c r="M49" s="599"/>
      <c r="N49" s="599"/>
      <c r="O49" s="599"/>
      <c r="P49" s="599"/>
      <c r="Q49" s="599"/>
      <c r="R49" s="599"/>
      <c r="S49" s="599"/>
      <c r="T49" s="599"/>
      <c r="U49" s="599"/>
      <c r="V49" s="599"/>
      <c r="W49" s="599"/>
      <c r="X49" s="599"/>
      <c r="Y49" s="599"/>
      <c r="Z49" s="599"/>
    </row>
    <row r="50" spans="1:26" ht="15.75" customHeight="1" x14ac:dyDescent="0.25">
      <c r="A50" s="599"/>
      <c r="B50" s="599"/>
      <c r="C50" s="599"/>
      <c r="D50" s="599"/>
      <c r="E50" s="599"/>
      <c r="F50" s="599"/>
      <c r="G50" s="599"/>
      <c r="H50" s="599"/>
      <c r="I50" s="599"/>
      <c r="J50" s="599"/>
      <c r="K50" s="599"/>
      <c r="L50" s="599"/>
      <c r="M50" s="599"/>
      <c r="N50" s="599"/>
      <c r="O50" s="599"/>
      <c r="P50" s="599"/>
      <c r="Q50" s="599"/>
      <c r="R50" s="599"/>
      <c r="S50" s="599"/>
      <c r="T50" s="599"/>
      <c r="U50" s="599"/>
      <c r="V50" s="599"/>
      <c r="W50" s="599"/>
      <c r="X50" s="599"/>
      <c r="Y50" s="599"/>
      <c r="Z50" s="599"/>
    </row>
    <row r="51" spans="1:26" ht="15.75" customHeight="1" x14ac:dyDescent="0.25">
      <c r="A51" s="599"/>
      <c r="B51" s="599"/>
      <c r="C51" s="599"/>
      <c r="D51" s="599"/>
      <c r="E51" s="599"/>
      <c r="F51" s="599"/>
      <c r="G51" s="599"/>
      <c r="H51" s="599"/>
      <c r="I51" s="599"/>
      <c r="J51" s="599"/>
      <c r="K51" s="599"/>
      <c r="L51" s="599"/>
      <c r="M51" s="599"/>
      <c r="N51" s="599"/>
      <c r="O51" s="599"/>
      <c r="P51" s="599"/>
      <c r="Q51" s="599"/>
      <c r="R51" s="599"/>
      <c r="S51" s="599"/>
      <c r="T51" s="599"/>
      <c r="U51" s="599"/>
      <c r="V51" s="599"/>
      <c r="W51" s="599"/>
      <c r="X51" s="599"/>
      <c r="Y51" s="599"/>
      <c r="Z51" s="599"/>
    </row>
    <row r="52" spans="1:26" ht="15.75" customHeight="1" x14ac:dyDescent="0.25">
      <c r="A52" s="599"/>
      <c r="B52" s="599"/>
      <c r="C52" s="599"/>
      <c r="D52" s="599"/>
      <c r="E52" s="599"/>
      <c r="F52" s="599"/>
      <c r="G52" s="599"/>
      <c r="H52" s="599"/>
      <c r="I52" s="599"/>
      <c r="J52" s="599"/>
      <c r="K52" s="599"/>
      <c r="L52" s="599"/>
      <c r="M52" s="599"/>
      <c r="N52" s="599"/>
      <c r="O52" s="599"/>
      <c r="P52" s="599"/>
      <c r="Q52" s="599"/>
      <c r="R52" s="599"/>
      <c r="S52" s="599"/>
      <c r="T52" s="599"/>
      <c r="U52" s="599"/>
      <c r="V52" s="599"/>
      <c r="W52" s="599"/>
      <c r="X52" s="599"/>
      <c r="Y52" s="599"/>
      <c r="Z52" s="599"/>
    </row>
    <row r="53" spans="1:26" ht="15.75" customHeight="1" x14ac:dyDescent="0.25">
      <c r="A53" s="599"/>
      <c r="B53" s="599"/>
      <c r="C53" s="599"/>
      <c r="D53" s="599"/>
      <c r="E53" s="599"/>
      <c r="F53" s="599"/>
      <c r="G53" s="599"/>
      <c r="H53" s="599"/>
      <c r="I53" s="599"/>
      <c r="J53" s="599"/>
      <c r="K53" s="599"/>
      <c r="L53" s="599"/>
      <c r="M53" s="599"/>
      <c r="N53" s="599"/>
      <c r="O53" s="599"/>
      <c r="P53" s="599"/>
      <c r="Q53" s="599"/>
      <c r="R53" s="599"/>
      <c r="S53" s="599"/>
      <c r="T53" s="599"/>
      <c r="U53" s="599"/>
      <c r="V53" s="599"/>
      <c r="W53" s="599"/>
      <c r="X53" s="599"/>
      <c r="Y53" s="599"/>
      <c r="Z53" s="599"/>
    </row>
    <row r="54" spans="1:26" ht="15.75" customHeight="1" x14ac:dyDescent="0.25">
      <c r="A54" s="599"/>
      <c r="B54" s="599"/>
      <c r="C54" s="599"/>
      <c r="D54" s="599"/>
      <c r="E54" s="599"/>
      <c r="F54" s="599"/>
      <c r="G54" s="599"/>
      <c r="H54" s="599"/>
      <c r="I54" s="599"/>
      <c r="J54" s="599"/>
      <c r="K54" s="599"/>
      <c r="L54" s="599"/>
      <c r="M54" s="599"/>
      <c r="N54" s="599"/>
      <c r="O54" s="599"/>
      <c r="P54" s="599"/>
      <c r="Q54" s="599"/>
      <c r="R54" s="599"/>
      <c r="S54" s="599"/>
      <c r="T54" s="599"/>
      <c r="U54" s="599"/>
      <c r="V54" s="599"/>
      <c r="W54" s="599"/>
      <c r="X54" s="599"/>
      <c r="Y54" s="599"/>
      <c r="Z54" s="599"/>
    </row>
    <row r="55" spans="1:26" ht="15.75" customHeight="1" x14ac:dyDescent="0.25">
      <c r="A55" s="599"/>
      <c r="B55" s="599"/>
      <c r="C55" s="599"/>
      <c r="D55" s="599"/>
      <c r="E55" s="599"/>
      <c r="F55" s="599"/>
      <c r="G55" s="599"/>
      <c r="H55" s="599"/>
      <c r="I55" s="599"/>
      <c r="J55" s="599"/>
      <c r="K55" s="599"/>
      <c r="L55" s="599"/>
      <c r="M55" s="599"/>
      <c r="N55" s="599"/>
      <c r="O55" s="599"/>
      <c r="P55" s="599"/>
      <c r="Q55" s="599"/>
      <c r="R55" s="599"/>
      <c r="S55" s="599"/>
      <c r="T55" s="599"/>
      <c r="U55" s="599"/>
      <c r="V55" s="599"/>
      <c r="W55" s="599"/>
      <c r="X55" s="599"/>
      <c r="Y55" s="599"/>
      <c r="Z55" s="599"/>
    </row>
    <row r="56" spans="1:26" ht="15.75" customHeight="1" x14ac:dyDescent="0.25">
      <c r="A56" s="599"/>
      <c r="B56" s="599"/>
      <c r="C56" s="599"/>
      <c r="D56" s="599"/>
      <c r="E56" s="599"/>
      <c r="F56" s="599"/>
      <c r="G56" s="599"/>
      <c r="H56" s="599"/>
      <c r="I56" s="599"/>
      <c r="J56" s="599"/>
      <c r="K56" s="599"/>
      <c r="L56" s="599"/>
      <c r="M56" s="599"/>
      <c r="N56" s="599"/>
      <c r="O56" s="599"/>
      <c r="P56" s="599"/>
      <c r="Q56" s="599"/>
      <c r="R56" s="599"/>
      <c r="S56" s="599"/>
      <c r="T56" s="599"/>
      <c r="U56" s="599"/>
      <c r="V56" s="599"/>
      <c r="W56" s="599"/>
      <c r="X56" s="599"/>
      <c r="Y56" s="599"/>
      <c r="Z56" s="599"/>
    </row>
    <row r="57" spans="1:26" ht="15.75" customHeight="1" x14ac:dyDescent="0.25">
      <c r="A57" s="599"/>
      <c r="B57" s="599"/>
      <c r="C57" s="599"/>
      <c r="D57" s="599"/>
      <c r="E57" s="599"/>
      <c r="F57" s="599"/>
      <c r="G57" s="599"/>
      <c r="H57" s="599"/>
      <c r="I57" s="599"/>
      <c r="J57" s="599"/>
      <c r="K57" s="599"/>
      <c r="L57" s="599"/>
      <c r="M57" s="599"/>
      <c r="N57" s="599"/>
      <c r="O57" s="599"/>
      <c r="P57" s="599"/>
      <c r="Q57" s="599"/>
      <c r="R57" s="599"/>
      <c r="S57" s="599"/>
      <c r="T57" s="599"/>
      <c r="U57" s="599"/>
      <c r="V57" s="599"/>
      <c r="W57" s="599"/>
      <c r="X57" s="599"/>
      <c r="Y57" s="599"/>
      <c r="Z57" s="599"/>
    </row>
    <row r="58" spans="1:26" ht="15.75" customHeight="1" x14ac:dyDescent="0.25">
      <c r="A58" s="599"/>
      <c r="B58" s="599"/>
      <c r="C58" s="599"/>
      <c r="D58" s="599"/>
      <c r="E58" s="599"/>
      <c r="F58" s="599"/>
      <c r="G58" s="599"/>
      <c r="H58" s="599"/>
      <c r="I58" s="599"/>
      <c r="J58" s="599"/>
      <c r="K58" s="599"/>
      <c r="L58" s="599"/>
      <c r="M58" s="599"/>
      <c r="N58" s="599"/>
      <c r="O58" s="599"/>
      <c r="P58" s="599"/>
      <c r="Q58" s="599"/>
      <c r="R58" s="599"/>
      <c r="S58" s="599"/>
      <c r="T58" s="599"/>
      <c r="U58" s="599"/>
      <c r="V58" s="599"/>
      <c r="W58" s="599"/>
      <c r="X58" s="599"/>
      <c r="Y58" s="599"/>
      <c r="Z58" s="599"/>
    </row>
    <row r="59" spans="1:26" ht="15.75" customHeight="1" x14ac:dyDescent="0.25">
      <c r="A59" s="599"/>
      <c r="B59" s="599"/>
      <c r="C59" s="599"/>
      <c r="D59" s="599"/>
      <c r="E59" s="599"/>
      <c r="F59" s="599"/>
      <c r="G59" s="599"/>
      <c r="H59" s="599"/>
      <c r="I59" s="599"/>
      <c r="J59" s="599"/>
      <c r="K59" s="599"/>
      <c r="L59" s="599"/>
      <c r="M59" s="599"/>
      <c r="N59" s="599"/>
      <c r="O59" s="599"/>
      <c r="P59" s="599"/>
      <c r="Q59" s="599"/>
      <c r="R59" s="599"/>
      <c r="S59" s="599"/>
      <c r="T59" s="599"/>
      <c r="U59" s="599"/>
      <c r="V59" s="599"/>
      <c r="W59" s="599"/>
      <c r="X59" s="599"/>
      <c r="Y59" s="599"/>
      <c r="Z59" s="599"/>
    </row>
    <row r="60" spans="1:26" ht="15.75" customHeight="1" x14ac:dyDescent="0.25">
      <c r="A60" s="599"/>
      <c r="B60" s="599"/>
      <c r="C60" s="599"/>
      <c r="D60" s="599"/>
      <c r="E60" s="599"/>
      <c r="F60" s="599"/>
      <c r="G60" s="599"/>
      <c r="H60" s="599"/>
      <c r="I60" s="599"/>
      <c r="J60" s="599"/>
      <c r="K60" s="599"/>
      <c r="L60" s="599"/>
      <c r="M60" s="599"/>
      <c r="N60" s="599"/>
      <c r="O60" s="599"/>
      <c r="P60" s="599"/>
      <c r="Q60" s="599"/>
      <c r="R60" s="599"/>
      <c r="S60" s="599"/>
      <c r="T60" s="599"/>
      <c r="U60" s="599"/>
      <c r="V60" s="599"/>
      <c r="W60" s="599"/>
      <c r="X60" s="599"/>
      <c r="Y60" s="599"/>
      <c r="Z60" s="599"/>
    </row>
    <row r="61" spans="1:26" ht="15.75" customHeight="1" x14ac:dyDescent="0.25">
      <c r="A61" s="599"/>
      <c r="B61" s="599"/>
      <c r="C61" s="599"/>
      <c r="D61" s="599"/>
      <c r="E61" s="599"/>
      <c r="F61" s="599"/>
      <c r="G61" s="599"/>
      <c r="H61" s="599"/>
      <c r="I61" s="599"/>
      <c r="J61" s="599"/>
      <c r="K61" s="599"/>
      <c r="L61" s="599"/>
      <c r="M61" s="599"/>
      <c r="N61" s="599"/>
      <c r="O61" s="599"/>
      <c r="P61" s="599"/>
      <c r="Q61" s="599"/>
      <c r="R61" s="599"/>
      <c r="S61" s="599"/>
      <c r="T61" s="599"/>
      <c r="U61" s="599"/>
      <c r="V61" s="599"/>
      <c r="W61" s="599"/>
      <c r="X61" s="599"/>
      <c r="Y61" s="599"/>
      <c r="Z61" s="599"/>
    </row>
    <row r="62" spans="1:26" ht="15.75" customHeight="1" x14ac:dyDescent="0.25">
      <c r="A62" s="599"/>
      <c r="B62" s="599"/>
      <c r="C62" s="599"/>
      <c r="D62" s="599"/>
      <c r="E62" s="599"/>
      <c r="F62" s="599"/>
      <c r="G62" s="599"/>
      <c r="H62" s="599"/>
      <c r="I62" s="599"/>
      <c r="J62" s="599"/>
      <c r="K62" s="599"/>
      <c r="L62" s="599"/>
      <c r="M62" s="599"/>
      <c r="N62" s="599"/>
      <c r="O62" s="599"/>
      <c r="P62" s="599"/>
      <c r="Q62" s="599"/>
      <c r="R62" s="599"/>
      <c r="S62" s="599"/>
      <c r="T62" s="599"/>
      <c r="U62" s="599"/>
      <c r="V62" s="599"/>
      <c r="W62" s="599"/>
      <c r="X62" s="599"/>
      <c r="Y62" s="599"/>
      <c r="Z62" s="599"/>
    </row>
    <row r="63" spans="1:26" ht="15.75" customHeight="1" x14ac:dyDescent="0.25">
      <c r="A63" s="599"/>
      <c r="B63" s="599"/>
      <c r="C63" s="599"/>
      <c r="D63" s="599"/>
      <c r="E63" s="599"/>
      <c r="F63" s="599"/>
      <c r="G63" s="599"/>
      <c r="H63" s="599"/>
      <c r="I63" s="599"/>
      <c r="J63" s="599"/>
      <c r="K63" s="599"/>
      <c r="L63" s="599"/>
      <c r="M63" s="599"/>
      <c r="N63" s="599"/>
      <c r="O63" s="599"/>
      <c r="P63" s="599"/>
      <c r="Q63" s="599"/>
      <c r="R63" s="599"/>
      <c r="S63" s="599"/>
      <c r="T63" s="599"/>
      <c r="U63" s="599"/>
      <c r="V63" s="599"/>
      <c r="W63" s="599"/>
      <c r="X63" s="599"/>
      <c r="Y63" s="599"/>
      <c r="Z63" s="599"/>
    </row>
    <row r="64" spans="1:26" ht="15.75" customHeight="1" x14ac:dyDescent="0.25">
      <c r="A64" s="599"/>
      <c r="B64" s="599"/>
      <c r="C64" s="599"/>
      <c r="D64" s="599"/>
      <c r="E64" s="599"/>
      <c r="F64" s="599"/>
      <c r="G64" s="599"/>
      <c r="H64" s="599"/>
      <c r="I64" s="599"/>
      <c r="J64" s="599"/>
      <c r="K64" s="599"/>
      <c r="L64" s="599"/>
      <c r="M64" s="599"/>
      <c r="N64" s="599"/>
      <c r="O64" s="599"/>
      <c r="P64" s="599"/>
      <c r="Q64" s="599"/>
      <c r="R64" s="599"/>
      <c r="S64" s="599"/>
      <c r="T64" s="599"/>
      <c r="U64" s="599"/>
      <c r="V64" s="599"/>
      <c r="W64" s="599"/>
      <c r="X64" s="599"/>
      <c r="Y64" s="599"/>
      <c r="Z64" s="599"/>
    </row>
    <row r="65" spans="1:26" ht="15.75" customHeight="1" x14ac:dyDescent="0.25">
      <c r="A65" s="599"/>
      <c r="B65" s="599"/>
      <c r="C65" s="599"/>
      <c r="D65" s="599"/>
      <c r="E65" s="599"/>
      <c r="F65" s="599"/>
      <c r="G65" s="599"/>
      <c r="H65" s="599"/>
      <c r="I65" s="599"/>
      <c r="J65" s="599"/>
      <c r="K65" s="599"/>
      <c r="L65" s="599"/>
      <c r="M65" s="599"/>
      <c r="N65" s="599"/>
      <c r="O65" s="599"/>
      <c r="P65" s="599"/>
      <c r="Q65" s="599"/>
      <c r="R65" s="599"/>
      <c r="S65" s="599"/>
      <c r="T65" s="599"/>
      <c r="U65" s="599"/>
      <c r="V65" s="599"/>
      <c r="W65" s="599"/>
      <c r="X65" s="599"/>
      <c r="Y65" s="599"/>
      <c r="Z65" s="599"/>
    </row>
    <row r="66" spans="1:26" ht="15.75" customHeight="1" x14ac:dyDescent="0.25">
      <c r="A66" s="599"/>
      <c r="B66" s="599"/>
      <c r="C66" s="599"/>
      <c r="D66" s="599"/>
      <c r="E66" s="599"/>
      <c r="F66" s="599"/>
      <c r="G66" s="599"/>
      <c r="H66" s="599"/>
      <c r="I66" s="599"/>
      <c r="J66" s="599"/>
      <c r="K66" s="599"/>
      <c r="L66" s="599"/>
      <c r="M66" s="599"/>
      <c r="N66" s="599"/>
      <c r="O66" s="599"/>
      <c r="P66" s="599"/>
      <c r="Q66" s="599"/>
      <c r="R66" s="599"/>
      <c r="S66" s="599"/>
      <c r="T66" s="599"/>
      <c r="U66" s="599"/>
      <c r="V66" s="599"/>
      <c r="W66" s="599"/>
      <c r="X66" s="599"/>
      <c r="Y66" s="599"/>
      <c r="Z66" s="599"/>
    </row>
    <row r="67" spans="1:26" ht="15.75" customHeight="1" x14ac:dyDescent="0.25">
      <c r="A67" s="599"/>
      <c r="B67" s="599"/>
      <c r="C67" s="599"/>
      <c r="D67" s="599"/>
      <c r="E67" s="599"/>
      <c r="F67" s="599"/>
      <c r="G67" s="599"/>
      <c r="H67" s="599"/>
      <c r="I67" s="599"/>
      <c r="J67" s="599"/>
      <c r="K67" s="599"/>
      <c r="L67" s="599"/>
      <c r="M67" s="599"/>
      <c r="N67" s="599"/>
      <c r="O67" s="599"/>
      <c r="P67" s="599"/>
      <c r="Q67" s="599"/>
      <c r="R67" s="599"/>
      <c r="S67" s="599"/>
      <c r="T67" s="599"/>
      <c r="U67" s="599"/>
      <c r="V67" s="599"/>
      <c r="W67" s="599"/>
      <c r="X67" s="599"/>
      <c r="Y67" s="599"/>
      <c r="Z67" s="599"/>
    </row>
    <row r="68" spans="1:26" ht="15.75" customHeight="1" x14ac:dyDescent="0.25">
      <c r="A68" s="599"/>
      <c r="B68" s="599"/>
      <c r="C68" s="599"/>
      <c r="D68" s="599"/>
      <c r="E68" s="599"/>
      <c r="F68" s="599"/>
      <c r="G68" s="599"/>
      <c r="H68" s="599"/>
      <c r="I68" s="599"/>
      <c r="J68" s="599"/>
      <c r="K68" s="599"/>
      <c r="L68" s="599"/>
      <c r="M68" s="599"/>
      <c r="N68" s="599"/>
      <c r="O68" s="599"/>
      <c r="P68" s="599"/>
      <c r="Q68" s="599"/>
      <c r="R68" s="599"/>
      <c r="S68" s="599"/>
      <c r="T68" s="599"/>
      <c r="U68" s="599"/>
      <c r="V68" s="599"/>
      <c r="W68" s="599"/>
      <c r="X68" s="599"/>
      <c r="Y68" s="599"/>
      <c r="Z68" s="599"/>
    </row>
    <row r="69" spans="1:26" ht="15.75" customHeight="1" x14ac:dyDescent="0.25">
      <c r="A69" s="599"/>
      <c r="B69" s="599"/>
      <c r="C69" s="599"/>
      <c r="D69" s="599"/>
      <c r="E69" s="599"/>
      <c r="F69" s="599"/>
      <c r="G69" s="599"/>
      <c r="H69" s="599"/>
      <c r="I69" s="599"/>
      <c r="J69" s="599"/>
      <c r="K69" s="599"/>
      <c r="L69" s="599"/>
      <c r="M69" s="599"/>
      <c r="N69" s="599"/>
      <c r="O69" s="599"/>
      <c r="P69" s="599"/>
      <c r="Q69" s="599"/>
      <c r="R69" s="599"/>
      <c r="S69" s="599"/>
      <c r="T69" s="599"/>
      <c r="U69" s="599"/>
      <c r="V69" s="599"/>
      <c r="W69" s="599"/>
      <c r="X69" s="599"/>
      <c r="Y69" s="599"/>
      <c r="Z69" s="599"/>
    </row>
    <row r="70" spans="1:26" ht="15.75" customHeight="1" x14ac:dyDescent="0.25">
      <c r="A70" s="599"/>
      <c r="B70" s="599"/>
      <c r="C70" s="599"/>
      <c r="D70" s="599"/>
      <c r="E70" s="599"/>
      <c r="F70" s="599"/>
      <c r="G70" s="599"/>
      <c r="H70" s="599"/>
      <c r="I70" s="599"/>
      <c r="J70" s="599"/>
      <c r="K70" s="599"/>
      <c r="L70" s="599"/>
      <c r="M70" s="599"/>
      <c r="N70" s="599"/>
      <c r="O70" s="599"/>
      <c r="P70" s="599"/>
      <c r="Q70" s="599"/>
      <c r="R70" s="599"/>
      <c r="S70" s="599"/>
      <c r="T70" s="599"/>
      <c r="U70" s="599"/>
      <c r="V70" s="599"/>
      <c r="W70" s="599"/>
      <c r="X70" s="599"/>
      <c r="Y70" s="599"/>
      <c r="Z70" s="599"/>
    </row>
    <row r="71" spans="1:26" ht="15.75" customHeight="1" x14ac:dyDescent="0.25">
      <c r="A71" s="599"/>
      <c r="B71" s="599"/>
      <c r="C71" s="599"/>
      <c r="D71" s="599"/>
      <c r="E71" s="599"/>
      <c r="F71" s="599"/>
      <c r="G71" s="599"/>
      <c r="H71" s="599"/>
      <c r="I71" s="599"/>
      <c r="J71" s="599"/>
      <c r="K71" s="599"/>
      <c r="L71" s="599"/>
      <c r="M71" s="599"/>
      <c r="N71" s="599"/>
      <c r="O71" s="599"/>
      <c r="P71" s="599"/>
      <c r="Q71" s="599"/>
      <c r="R71" s="599"/>
      <c r="S71" s="599"/>
      <c r="T71" s="599"/>
      <c r="U71" s="599"/>
      <c r="V71" s="599"/>
      <c r="W71" s="599"/>
      <c r="X71" s="599"/>
      <c r="Y71" s="599"/>
      <c r="Z71" s="599"/>
    </row>
    <row r="72" spans="1:26" ht="15.75" customHeight="1" x14ac:dyDescent="0.25">
      <c r="A72" s="599"/>
      <c r="B72" s="599"/>
      <c r="C72" s="599"/>
      <c r="D72" s="599"/>
      <c r="E72" s="599"/>
      <c r="F72" s="599"/>
      <c r="G72" s="599"/>
      <c r="H72" s="599"/>
      <c r="I72" s="599"/>
      <c r="J72" s="599"/>
      <c r="K72" s="599"/>
      <c r="L72" s="599"/>
      <c r="M72" s="599"/>
      <c r="N72" s="599"/>
      <c r="O72" s="599"/>
      <c r="P72" s="599"/>
      <c r="Q72" s="599"/>
      <c r="R72" s="599"/>
      <c r="S72" s="599"/>
      <c r="T72" s="599"/>
      <c r="U72" s="599"/>
      <c r="V72" s="599"/>
      <c r="W72" s="599"/>
      <c r="X72" s="599"/>
      <c r="Y72" s="599"/>
      <c r="Z72" s="599"/>
    </row>
    <row r="73" spans="1:26" ht="15.75" customHeight="1" x14ac:dyDescent="0.25">
      <c r="A73" s="599"/>
      <c r="B73" s="599"/>
      <c r="C73" s="599"/>
      <c r="D73" s="599"/>
      <c r="E73" s="599"/>
      <c r="F73" s="599"/>
      <c r="G73" s="599"/>
      <c r="H73" s="599"/>
      <c r="I73" s="599"/>
      <c r="J73" s="599"/>
      <c r="K73" s="599"/>
      <c r="L73" s="599"/>
      <c r="M73" s="599"/>
      <c r="N73" s="599"/>
      <c r="O73" s="599"/>
      <c r="P73" s="599"/>
      <c r="Q73" s="599"/>
      <c r="R73" s="599"/>
      <c r="S73" s="599"/>
      <c r="T73" s="599"/>
      <c r="U73" s="599"/>
      <c r="V73" s="599"/>
      <c r="W73" s="599"/>
      <c r="X73" s="599"/>
      <c r="Y73" s="599"/>
      <c r="Z73" s="599"/>
    </row>
    <row r="74" spans="1:26" ht="15.75" customHeight="1" x14ac:dyDescent="0.25">
      <c r="A74" s="599"/>
      <c r="B74" s="599"/>
      <c r="C74" s="599"/>
      <c r="D74" s="599"/>
      <c r="E74" s="599"/>
      <c r="F74" s="599"/>
      <c r="G74" s="599"/>
      <c r="H74" s="599"/>
      <c r="I74" s="599"/>
      <c r="J74" s="599"/>
      <c r="K74" s="599"/>
      <c r="L74" s="599"/>
      <c r="M74" s="599"/>
      <c r="N74" s="599"/>
      <c r="O74" s="599"/>
      <c r="P74" s="599"/>
      <c r="Q74" s="599"/>
      <c r="R74" s="599"/>
      <c r="S74" s="599"/>
      <c r="T74" s="599"/>
      <c r="U74" s="599"/>
      <c r="V74" s="599"/>
      <c r="W74" s="599"/>
      <c r="X74" s="599"/>
      <c r="Y74" s="599"/>
      <c r="Z74" s="599"/>
    </row>
    <row r="75" spans="1:26" ht="15.75" customHeight="1" x14ac:dyDescent="0.25">
      <c r="A75" s="599"/>
      <c r="B75" s="599"/>
      <c r="C75" s="599"/>
      <c r="D75" s="599"/>
      <c r="E75" s="599"/>
      <c r="F75" s="599"/>
      <c r="G75" s="599"/>
      <c r="H75" s="599"/>
      <c r="I75" s="599"/>
      <c r="J75" s="599"/>
      <c r="K75" s="599"/>
      <c r="L75" s="599"/>
      <c r="M75" s="599"/>
      <c r="N75" s="599"/>
      <c r="O75" s="599"/>
      <c r="P75" s="599"/>
      <c r="Q75" s="599"/>
      <c r="R75" s="599"/>
      <c r="S75" s="599"/>
      <c r="T75" s="599"/>
      <c r="U75" s="599"/>
      <c r="V75" s="599"/>
      <c r="W75" s="599"/>
      <c r="X75" s="599"/>
      <c r="Y75" s="599"/>
      <c r="Z75" s="599"/>
    </row>
    <row r="76" spans="1:26" ht="15.75" customHeight="1" x14ac:dyDescent="0.25">
      <c r="A76" s="599"/>
      <c r="B76" s="599"/>
      <c r="C76" s="599"/>
      <c r="D76" s="599"/>
      <c r="E76" s="599"/>
      <c r="F76" s="599"/>
      <c r="G76" s="599"/>
      <c r="H76" s="599"/>
      <c r="I76" s="599"/>
      <c r="J76" s="599"/>
      <c r="K76" s="599"/>
      <c r="L76" s="599"/>
      <c r="M76" s="599"/>
      <c r="N76" s="599"/>
      <c r="O76" s="599"/>
      <c r="P76" s="599"/>
      <c r="Q76" s="599"/>
      <c r="R76" s="599"/>
      <c r="S76" s="599"/>
      <c r="T76" s="599"/>
      <c r="U76" s="599"/>
      <c r="V76" s="599"/>
      <c r="W76" s="599"/>
      <c r="X76" s="599"/>
      <c r="Y76" s="599"/>
      <c r="Z76" s="599"/>
    </row>
    <row r="77" spans="1:26" ht="15.75" customHeight="1" x14ac:dyDescent="0.25">
      <c r="A77" s="599"/>
      <c r="B77" s="599"/>
      <c r="C77" s="599"/>
      <c r="D77" s="599"/>
      <c r="E77" s="599"/>
      <c r="F77" s="599"/>
      <c r="G77" s="599"/>
      <c r="H77" s="599"/>
      <c r="I77" s="599"/>
      <c r="J77" s="599"/>
      <c r="K77" s="599"/>
      <c r="L77" s="599"/>
      <c r="M77" s="599"/>
      <c r="N77" s="599"/>
      <c r="O77" s="599"/>
      <c r="P77" s="599"/>
      <c r="Q77" s="599"/>
      <c r="R77" s="599"/>
      <c r="S77" s="599"/>
      <c r="T77" s="599"/>
      <c r="U77" s="599"/>
      <c r="V77" s="599"/>
      <c r="W77" s="599"/>
      <c r="X77" s="599"/>
      <c r="Y77" s="599"/>
      <c r="Z77" s="599"/>
    </row>
    <row r="78" spans="1:26" ht="15.75" customHeight="1" x14ac:dyDescent="0.25">
      <c r="A78" s="599"/>
      <c r="B78" s="599"/>
      <c r="C78" s="599"/>
      <c r="D78" s="599"/>
      <c r="E78" s="599"/>
      <c r="F78" s="599"/>
      <c r="G78" s="599"/>
      <c r="H78" s="599"/>
      <c r="I78" s="599"/>
      <c r="J78" s="599"/>
      <c r="K78" s="599"/>
      <c r="L78" s="599"/>
      <c r="M78" s="599"/>
      <c r="N78" s="599"/>
      <c r="O78" s="599"/>
      <c r="P78" s="599"/>
      <c r="Q78" s="599"/>
      <c r="R78" s="599"/>
      <c r="S78" s="599"/>
      <c r="T78" s="599"/>
      <c r="U78" s="599"/>
      <c r="V78" s="599"/>
      <c r="W78" s="599"/>
      <c r="X78" s="599"/>
      <c r="Y78" s="599"/>
      <c r="Z78" s="599"/>
    </row>
    <row r="79" spans="1:26" ht="15.75" customHeight="1" x14ac:dyDescent="0.25">
      <c r="A79" s="599"/>
      <c r="B79" s="599"/>
      <c r="C79" s="599"/>
      <c r="D79" s="599"/>
      <c r="E79" s="599"/>
      <c r="F79" s="599"/>
      <c r="G79" s="599"/>
      <c r="H79" s="599"/>
      <c r="I79" s="599"/>
      <c r="J79" s="599"/>
      <c r="K79" s="599"/>
      <c r="L79" s="599"/>
      <c r="M79" s="599"/>
      <c r="N79" s="599"/>
      <c r="O79" s="599"/>
      <c r="P79" s="599"/>
      <c r="Q79" s="599"/>
      <c r="R79" s="599"/>
      <c r="S79" s="599"/>
      <c r="T79" s="599"/>
      <c r="U79" s="599"/>
      <c r="V79" s="599"/>
      <c r="W79" s="599"/>
      <c r="X79" s="599"/>
      <c r="Y79" s="599"/>
      <c r="Z79" s="599"/>
    </row>
    <row r="80" spans="1:26" ht="15.75" customHeight="1" x14ac:dyDescent="0.25">
      <c r="A80" s="599"/>
      <c r="B80" s="599"/>
      <c r="C80" s="599"/>
      <c r="D80" s="599"/>
      <c r="E80" s="599"/>
      <c r="F80" s="599"/>
      <c r="G80" s="599"/>
      <c r="H80" s="599"/>
      <c r="I80" s="599"/>
      <c r="J80" s="599"/>
      <c r="K80" s="599"/>
      <c r="L80" s="599"/>
      <c r="M80" s="599"/>
      <c r="N80" s="599"/>
      <c r="O80" s="599"/>
      <c r="P80" s="599"/>
      <c r="Q80" s="599"/>
      <c r="R80" s="599"/>
      <c r="S80" s="599"/>
      <c r="T80" s="599"/>
      <c r="U80" s="599"/>
      <c r="V80" s="599"/>
      <c r="W80" s="599"/>
      <c r="X80" s="599"/>
      <c r="Y80" s="599"/>
      <c r="Z80" s="599"/>
    </row>
    <row r="81" spans="1:26" ht="15.75" customHeight="1" x14ac:dyDescent="0.25">
      <c r="A81" s="599"/>
      <c r="B81" s="599"/>
      <c r="C81" s="599"/>
      <c r="D81" s="599"/>
      <c r="E81" s="599"/>
      <c r="F81" s="599"/>
      <c r="G81" s="599"/>
      <c r="H81" s="599"/>
      <c r="I81" s="599"/>
      <c r="J81" s="599"/>
      <c r="K81" s="599"/>
      <c r="L81" s="599"/>
      <c r="M81" s="599"/>
      <c r="N81" s="599"/>
      <c r="O81" s="599"/>
      <c r="P81" s="599"/>
      <c r="Q81" s="599"/>
      <c r="R81" s="599"/>
      <c r="S81" s="599"/>
      <c r="T81" s="599"/>
      <c r="U81" s="599"/>
      <c r="V81" s="599"/>
      <c r="W81" s="599"/>
      <c r="X81" s="599"/>
      <c r="Y81" s="599"/>
      <c r="Z81" s="599"/>
    </row>
    <row r="82" spans="1:26" ht="15.75" customHeight="1" x14ac:dyDescent="0.25">
      <c r="A82" s="599"/>
      <c r="B82" s="599"/>
      <c r="C82" s="599"/>
      <c r="D82" s="599"/>
      <c r="E82" s="599"/>
      <c r="F82" s="599"/>
      <c r="G82" s="599"/>
      <c r="H82" s="599"/>
      <c r="I82" s="599"/>
      <c r="J82" s="599"/>
      <c r="K82" s="599"/>
      <c r="L82" s="599"/>
      <c r="M82" s="599"/>
      <c r="N82" s="599"/>
      <c r="O82" s="599"/>
      <c r="P82" s="599"/>
      <c r="Q82" s="599"/>
      <c r="R82" s="599"/>
      <c r="S82" s="599"/>
      <c r="T82" s="599"/>
      <c r="U82" s="599"/>
      <c r="V82" s="599"/>
      <c r="W82" s="599"/>
      <c r="X82" s="599"/>
      <c r="Y82" s="599"/>
      <c r="Z82" s="599"/>
    </row>
    <row r="83" spans="1:26" ht="15.75" customHeight="1" x14ac:dyDescent="0.25">
      <c r="A83" s="599"/>
      <c r="B83" s="599"/>
      <c r="C83" s="599"/>
      <c r="D83" s="599"/>
      <c r="E83" s="599"/>
      <c r="F83" s="599"/>
      <c r="G83" s="599"/>
      <c r="H83" s="599"/>
      <c r="I83" s="599"/>
      <c r="J83" s="599"/>
      <c r="K83" s="599"/>
      <c r="L83" s="599"/>
      <c r="M83" s="599"/>
      <c r="N83" s="599"/>
      <c r="O83" s="599"/>
      <c r="P83" s="599"/>
      <c r="Q83" s="599"/>
      <c r="R83" s="599"/>
      <c r="S83" s="599"/>
      <c r="T83" s="599"/>
      <c r="U83" s="599"/>
      <c r="V83" s="599"/>
      <c r="W83" s="599"/>
      <c r="X83" s="599"/>
      <c r="Y83" s="599"/>
      <c r="Z83" s="599"/>
    </row>
    <row r="84" spans="1:26" ht="15.75" customHeight="1" x14ac:dyDescent="0.25">
      <c r="A84" s="599"/>
      <c r="B84" s="599"/>
      <c r="C84" s="599"/>
      <c r="D84" s="599"/>
      <c r="E84" s="599"/>
      <c r="F84" s="599"/>
      <c r="G84" s="599"/>
      <c r="H84" s="599"/>
      <c r="I84" s="599"/>
      <c r="J84" s="599"/>
      <c r="K84" s="599"/>
      <c r="L84" s="599"/>
      <c r="M84" s="599"/>
      <c r="N84" s="599"/>
      <c r="O84" s="599"/>
      <c r="P84" s="599"/>
      <c r="Q84" s="599"/>
      <c r="R84" s="599"/>
      <c r="S84" s="599"/>
      <c r="T84" s="599"/>
      <c r="U84" s="599"/>
      <c r="V84" s="599"/>
      <c r="W84" s="599"/>
      <c r="X84" s="599"/>
      <c r="Y84" s="599"/>
      <c r="Z84" s="599"/>
    </row>
    <row r="85" spans="1:26" ht="15.75" customHeight="1" x14ac:dyDescent="0.25">
      <c r="A85" s="599"/>
      <c r="B85" s="599"/>
      <c r="C85" s="599"/>
      <c r="D85" s="599"/>
      <c r="E85" s="599"/>
      <c r="F85" s="599"/>
      <c r="G85" s="599"/>
      <c r="H85" s="599"/>
      <c r="I85" s="599"/>
      <c r="J85" s="599"/>
      <c r="K85" s="599"/>
      <c r="L85" s="599"/>
      <c r="M85" s="599"/>
      <c r="N85" s="599"/>
      <c r="O85" s="599"/>
      <c r="P85" s="599"/>
      <c r="Q85" s="599"/>
      <c r="R85" s="599"/>
      <c r="S85" s="599"/>
      <c r="T85" s="599"/>
      <c r="U85" s="599"/>
      <c r="V85" s="599"/>
      <c r="W85" s="599"/>
      <c r="X85" s="599"/>
      <c r="Y85" s="599"/>
      <c r="Z85" s="599"/>
    </row>
    <row r="86" spans="1:26" ht="15.75" customHeight="1" x14ac:dyDescent="0.25">
      <c r="A86" s="599"/>
      <c r="B86" s="599"/>
      <c r="C86" s="599"/>
      <c r="D86" s="599"/>
      <c r="E86" s="599"/>
      <c r="F86" s="599"/>
      <c r="G86" s="599"/>
      <c r="H86" s="599"/>
      <c r="I86" s="599"/>
      <c r="J86" s="599"/>
      <c r="K86" s="599"/>
      <c r="L86" s="599"/>
      <c r="M86" s="599"/>
      <c r="N86" s="599"/>
      <c r="O86" s="599"/>
      <c r="P86" s="599"/>
      <c r="Q86" s="599"/>
      <c r="R86" s="599"/>
      <c r="S86" s="599"/>
      <c r="T86" s="599"/>
      <c r="U86" s="599"/>
      <c r="V86" s="599"/>
      <c r="W86" s="599"/>
      <c r="X86" s="599"/>
      <c r="Y86" s="599"/>
      <c r="Z86" s="599"/>
    </row>
    <row r="87" spans="1:26" ht="15.75" customHeight="1" x14ac:dyDescent="0.25">
      <c r="A87" s="599"/>
      <c r="B87" s="599"/>
      <c r="C87" s="599"/>
      <c r="D87" s="599"/>
      <c r="E87" s="599"/>
      <c r="F87" s="599"/>
      <c r="G87" s="599"/>
      <c r="H87" s="599"/>
      <c r="I87" s="599"/>
      <c r="J87" s="599"/>
      <c r="K87" s="599"/>
      <c r="L87" s="599"/>
      <c r="M87" s="599"/>
      <c r="N87" s="599"/>
      <c r="O87" s="599"/>
      <c r="P87" s="599"/>
      <c r="Q87" s="599"/>
      <c r="R87" s="599"/>
      <c r="S87" s="599"/>
      <c r="T87" s="599"/>
      <c r="U87" s="599"/>
      <c r="V87" s="599"/>
      <c r="W87" s="599"/>
      <c r="X87" s="599"/>
      <c r="Y87" s="599"/>
      <c r="Z87" s="599"/>
    </row>
    <row r="88" spans="1:26" ht="15.75" customHeight="1" x14ac:dyDescent="0.25">
      <c r="A88" s="599"/>
      <c r="B88" s="599"/>
      <c r="C88" s="599"/>
      <c r="D88" s="599"/>
      <c r="E88" s="599"/>
      <c r="F88" s="599"/>
      <c r="G88" s="599"/>
      <c r="H88" s="599"/>
      <c r="I88" s="599"/>
      <c r="J88" s="599"/>
      <c r="K88" s="599"/>
      <c r="L88" s="599"/>
      <c r="M88" s="599"/>
      <c r="N88" s="599"/>
      <c r="O88" s="599"/>
      <c r="P88" s="599"/>
      <c r="Q88" s="599"/>
      <c r="R88" s="599"/>
      <c r="S88" s="599"/>
      <c r="T88" s="599"/>
      <c r="U88" s="599"/>
      <c r="V88" s="599"/>
      <c r="W88" s="599"/>
      <c r="X88" s="599"/>
      <c r="Y88" s="599"/>
      <c r="Z88" s="599"/>
    </row>
    <row r="89" spans="1:26" ht="15.75" customHeight="1" x14ac:dyDescent="0.25">
      <c r="A89" s="599"/>
      <c r="B89" s="599"/>
      <c r="C89" s="599"/>
      <c r="D89" s="599"/>
      <c r="E89" s="599"/>
      <c r="F89" s="599"/>
      <c r="G89" s="599"/>
      <c r="H89" s="599"/>
      <c r="I89" s="599"/>
      <c r="J89" s="599"/>
      <c r="K89" s="599"/>
      <c r="L89" s="599"/>
      <c r="M89" s="599"/>
      <c r="N89" s="599"/>
      <c r="O89" s="599"/>
      <c r="P89" s="599"/>
      <c r="Q89" s="599"/>
      <c r="R89" s="599"/>
      <c r="S89" s="599"/>
      <c r="T89" s="599"/>
      <c r="U89" s="599"/>
      <c r="V89" s="599"/>
      <c r="W89" s="599"/>
      <c r="X89" s="599"/>
      <c r="Y89" s="599"/>
      <c r="Z89" s="599"/>
    </row>
    <row r="90" spans="1:26" ht="15.75" customHeight="1" x14ac:dyDescent="0.25">
      <c r="A90" s="599"/>
      <c r="B90" s="599"/>
      <c r="C90" s="599"/>
      <c r="D90" s="599"/>
      <c r="E90" s="599"/>
      <c r="F90" s="599"/>
      <c r="G90" s="599"/>
      <c r="H90" s="599"/>
      <c r="I90" s="599"/>
      <c r="J90" s="599"/>
      <c r="K90" s="599"/>
      <c r="L90" s="599"/>
      <c r="M90" s="599"/>
      <c r="N90" s="599"/>
      <c r="O90" s="599"/>
      <c r="P90" s="599"/>
      <c r="Q90" s="599"/>
      <c r="R90" s="599"/>
      <c r="S90" s="599"/>
      <c r="T90" s="599"/>
      <c r="U90" s="599"/>
      <c r="V90" s="599"/>
      <c r="W90" s="599"/>
      <c r="X90" s="599"/>
      <c r="Y90" s="599"/>
      <c r="Z90" s="599"/>
    </row>
    <row r="91" spans="1:26" ht="15.75" customHeight="1" x14ac:dyDescent="0.25">
      <c r="A91" s="599"/>
      <c r="B91" s="599"/>
      <c r="C91" s="599"/>
      <c r="D91" s="599"/>
      <c r="E91" s="599"/>
      <c r="F91" s="599"/>
      <c r="G91" s="599"/>
      <c r="H91" s="599"/>
      <c r="I91" s="599"/>
      <c r="J91" s="599"/>
      <c r="K91" s="599"/>
      <c r="L91" s="599"/>
      <c r="M91" s="599"/>
      <c r="N91" s="599"/>
      <c r="O91" s="599"/>
      <c r="P91" s="599"/>
      <c r="Q91" s="599"/>
      <c r="R91" s="599"/>
      <c r="S91" s="599"/>
      <c r="T91" s="599"/>
      <c r="U91" s="599"/>
      <c r="V91" s="599"/>
      <c r="W91" s="599"/>
      <c r="X91" s="599"/>
      <c r="Y91" s="599"/>
      <c r="Z91" s="599"/>
    </row>
    <row r="92" spans="1:26" ht="15.75" customHeight="1" x14ac:dyDescent="0.25">
      <c r="A92" s="599"/>
      <c r="B92" s="599"/>
      <c r="C92" s="599"/>
      <c r="D92" s="599"/>
      <c r="E92" s="599"/>
      <c r="F92" s="599"/>
      <c r="G92" s="599"/>
      <c r="H92" s="599"/>
      <c r="I92" s="599"/>
      <c r="J92" s="599"/>
      <c r="K92" s="599"/>
      <c r="L92" s="599"/>
      <c r="M92" s="599"/>
      <c r="N92" s="599"/>
      <c r="O92" s="599"/>
      <c r="P92" s="599"/>
      <c r="Q92" s="599"/>
      <c r="R92" s="599"/>
      <c r="S92" s="599"/>
      <c r="T92" s="599"/>
      <c r="U92" s="599"/>
      <c r="V92" s="599"/>
      <c r="W92" s="599"/>
      <c r="X92" s="599"/>
      <c r="Y92" s="599"/>
      <c r="Z92" s="599"/>
    </row>
    <row r="93" spans="1:26" ht="15.75" customHeight="1" x14ac:dyDescent="0.25">
      <c r="A93" s="599"/>
      <c r="B93" s="599"/>
      <c r="C93" s="599"/>
      <c r="D93" s="599"/>
      <c r="E93" s="599"/>
      <c r="F93" s="599"/>
      <c r="G93" s="599"/>
      <c r="H93" s="599"/>
      <c r="I93" s="599"/>
      <c r="J93" s="599"/>
      <c r="K93" s="599"/>
      <c r="L93" s="599"/>
      <c r="M93" s="599"/>
      <c r="N93" s="599"/>
      <c r="O93" s="599"/>
      <c r="P93" s="599"/>
      <c r="Q93" s="599"/>
      <c r="R93" s="599"/>
      <c r="S93" s="599"/>
      <c r="T93" s="599"/>
      <c r="U93" s="599"/>
      <c r="V93" s="599"/>
      <c r="W93" s="599"/>
      <c r="X93" s="599"/>
      <c r="Y93" s="599"/>
      <c r="Z93" s="599"/>
    </row>
    <row r="94" spans="1:26" ht="15.75" customHeight="1" x14ac:dyDescent="0.25">
      <c r="A94" s="599"/>
      <c r="B94" s="599"/>
      <c r="C94" s="599"/>
      <c r="D94" s="599"/>
      <c r="E94" s="599"/>
      <c r="F94" s="599"/>
      <c r="G94" s="599"/>
      <c r="H94" s="599"/>
      <c r="I94" s="599"/>
      <c r="J94" s="599"/>
      <c r="K94" s="599"/>
      <c r="L94" s="599"/>
      <c r="M94" s="599"/>
      <c r="N94" s="599"/>
      <c r="O94" s="599"/>
      <c r="P94" s="599"/>
      <c r="Q94" s="599"/>
      <c r="R94" s="599"/>
      <c r="S94" s="599"/>
      <c r="T94" s="599"/>
      <c r="U94" s="599"/>
      <c r="V94" s="599"/>
      <c r="W94" s="599"/>
      <c r="X94" s="599"/>
      <c r="Y94" s="599"/>
      <c r="Z94" s="599"/>
    </row>
    <row r="95" spans="1:26" ht="15.75" customHeight="1" x14ac:dyDescent="0.25">
      <c r="A95" s="599"/>
      <c r="B95" s="599"/>
      <c r="C95" s="599"/>
      <c r="D95" s="599"/>
      <c r="E95" s="599"/>
      <c r="F95" s="599"/>
      <c r="G95" s="599"/>
      <c r="H95" s="599"/>
      <c r="I95" s="599"/>
      <c r="J95" s="599"/>
      <c r="K95" s="599"/>
      <c r="L95" s="599"/>
      <c r="M95" s="599"/>
      <c r="N95" s="599"/>
      <c r="O95" s="599"/>
      <c r="P95" s="599"/>
      <c r="Q95" s="599"/>
      <c r="R95" s="599"/>
      <c r="S95" s="599"/>
      <c r="T95" s="599"/>
      <c r="U95" s="599"/>
      <c r="V95" s="599"/>
      <c r="W95" s="599"/>
      <c r="X95" s="599"/>
      <c r="Y95" s="599"/>
      <c r="Z95" s="599"/>
    </row>
    <row r="96" spans="1:26" ht="15.75" customHeight="1" x14ac:dyDescent="0.25">
      <c r="A96" s="599"/>
      <c r="B96" s="599"/>
      <c r="C96" s="599"/>
      <c r="D96" s="599"/>
      <c r="E96" s="599"/>
      <c r="F96" s="599"/>
      <c r="G96" s="599"/>
      <c r="H96" s="599"/>
      <c r="I96" s="599"/>
      <c r="J96" s="599"/>
      <c r="K96" s="599"/>
      <c r="L96" s="599"/>
      <c r="M96" s="599"/>
      <c r="N96" s="599"/>
      <c r="O96" s="599"/>
      <c r="P96" s="599"/>
      <c r="Q96" s="599"/>
      <c r="R96" s="599"/>
      <c r="S96" s="599"/>
      <c r="T96" s="599"/>
      <c r="U96" s="599"/>
      <c r="V96" s="599"/>
      <c r="W96" s="599"/>
      <c r="X96" s="599"/>
      <c r="Y96" s="599"/>
      <c r="Z96" s="599"/>
    </row>
    <row r="97" spans="1:26" ht="15.75" customHeight="1" x14ac:dyDescent="0.25">
      <c r="A97" s="599"/>
      <c r="B97" s="599"/>
      <c r="C97" s="599"/>
      <c r="D97" s="599"/>
      <c r="E97" s="599"/>
      <c r="F97" s="599"/>
      <c r="G97" s="599"/>
      <c r="H97" s="599"/>
      <c r="I97" s="599"/>
      <c r="J97" s="599"/>
      <c r="K97" s="599"/>
      <c r="L97" s="599"/>
      <c r="M97" s="599"/>
      <c r="N97" s="599"/>
      <c r="O97" s="599"/>
      <c r="P97" s="599"/>
      <c r="Q97" s="599"/>
      <c r="R97" s="599"/>
      <c r="S97" s="599"/>
      <c r="T97" s="599"/>
      <c r="U97" s="599"/>
      <c r="V97" s="599"/>
      <c r="W97" s="599"/>
      <c r="X97" s="599"/>
      <c r="Y97" s="599"/>
      <c r="Z97" s="599"/>
    </row>
    <row r="98" spans="1:26" ht="15.75" customHeight="1" x14ac:dyDescent="0.25">
      <c r="A98" s="599"/>
      <c r="B98" s="599"/>
      <c r="C98" s="599"/>
      <c r="D98" s="599"/>
      <c r="E98" s="599"/>
      <c r="F98" s="599"/>
      <c r="G98" s="599"/>
      <c r="H98" s="599"/>
      <c r="I98" s="599"/>
      <c r="J98" s="599"/>
      <c r="K98" s="599"/>
      <c r="L98" s="599"/>
      <c r="M98" s="599"/>
      <c r="N98" s="599"/>
      <c r="O98" s="599"/>
      <c r="P98" s="599"/>
      <c r="Q98" s="599"/>
      <c r="R98" s="599"/>
      <c r="S98" s="599"/>
      <c r="T98" s="599"/>
      <c r="U98" s="599"/>
      <c r="V98" s="599"/>
      <c r="W98" s="599"/>
      <c r="X98" s="599"/>
      <c r="Y98" s="599"/>
      <c r="Z98" s="599"/>
    </row>
    <row r="99" spans="1:26" ht="15.75" customHeight="1" x14ac:dyDescent="0.25">
      <c r="A99" s="599"/>
      <c r="B99" s="599"/>
      <c r="C99" s="599"/>
      <c r="D99" s="599"/>
      <c r="E99" s="599"/>
      <c r="F99" s="599"/>
      <c r="G99" s="599"/>
      <c r="H99" s="599"/>
      <c r="I99" s="599"/>
      <c r="J99" s="599"/>
      <c r="K99" s="599"/>
      <c r="L99" s="599"/>
      <c r="M99" s="599"/>
      <c r="N99" s="599"/>
      <c r="O99" s="599"/>
      <c r="P99" s="599"/>
      <c r="Q99" s="599"/>
      <c r="R99" s="599"/>
      <c r="S99" s="599"/>
      <c r="T99" s="599"/>
      <c r="U99" s="599"/>
      <c r="V99" s="599"/>
      <c r="W99" s="599"/>
      <c r="X99" s="599"/>
      <c r="Y99" s="599"/>
      <c r="Z99" s="599"/>
    </row>
    <row r="100" spans="1:26" ht="15.75" customHeight="1" x14ac:dyDescent="0.25">
      <c r="A100" s="599"/>
      <c r="B100" s="599"/>
      <c r="C100" s="599"/>
      <c r="D100" s="599"/>
      <c r="E100" s="599"/>
      <c r="F100" s="599"/>
      <c r="G100" s="599"/>
      <c r="H100" s="599"/>
      <c r="I100" s="599"/>
      <c r="J100" s="599"/>
      <c r="K100" s="599"/>
      <c r="L100" s="599"/>
      <c r="M100" s="599"/>
      <c r="N100" s="599"/>
      <c r="O100" s="599"/>
      <c r="P100" s="599"/>
      <c r="Q100" s="599"/>
      <c r="R100" s="599"/>
      <c r="S100" s="599"/>
      <c r="T100" s="599"/>
      <c r="U100" s="599"/>
      <c r="V100" s="599"/>
      <c r="W100" s="599"/>
      <c r="X100" s="599"/>
      <c r="Y100" s="599"/>
      <c r="Z100" s="599"/>
    </row>
    <row r="101" spans="1:26" ht="15.75" customHeight="1" x14ac:dyDescent="0.25">
      <c r="A101" s="599"/>
      <c r="B101" s="599"/>
      <c r="C101" s="599"/>
      <c r="D101" s="599"/>
      <c r="E101" s="599"/>
      <c r="F101" s="599"/>
      <c r="G101" s="599"/>
      <c r="H101" s="599"/>
      <c r="I101" s="599"/>
      <c r="J101" s="599"/>
      <c r="K101" s="599"/>
      <c r="L101" s="599"/>
      <c r="M101" s="599"/>
      <c r="N101" s="599"/>
      <c r="O101" s="599"/>
      <c r="P101" s="599"/>
      <c r="Q101" s="599"/>
      <c r="R101" s="599"/>
      <c r="S101" s="599"/>
      <c r="T101" s="599"/>
      <c r="U101" s="599"/>
      <c r="V101" s="599"/>
      <c r="W101" s="599"/>
      <c r="X101" s="599"/>
      <c r="Y101" s="599"/>
      <c r="Z101" s="599"/>
    </row>
    <row r="102" spans="1:26" ht="15.75" customHeight="1" x14ac:dyDescent="0.25">
      <c r="A102" s="599"/>
      <c r="B102" s="599"/>
      <c r="C102" s="599"/>
      <c r="D102" s="599"/>
      <c r="E102" s="599"/>
      <c r="F102" s="599"/>
      <c r="G102" s="599"/>
      <c r="H102" s="599"/>
      <c r="I102" s="599"/>
      <c r="J102" s="599"/>
      <c r="K102" s="599"/>
      <c r="L102" s="599"/>
      <c r="M102" s="599"/>
      <c r="N102" s="599"/>
      <c r="O102" s="599"/>
      <c r="P102" s="599"/>
      <c r="Q102" s="599"/>
      <c r="R102" s="599"/>
      <c r="S102" s="599"/>
      <c r="T102" s="599"/>
      <c r="U102" s="599"/>
      <c r="V102" s="599"/>
      <c r="W102" s="599"/>
      <c r="X102" s="599"/>
      <c r="Y102" s="599"/>
      <c r="Z102" s="599"/>
    </row>
    <row r="103" spans="1:26" ht="15.75" customHeight="1" x14ac:dyDescent="0.25">
      <c r="A103" s="599"/>
      <c r="B103" s="599"/>
      <c r="C103" s="599"/>
      <c r="D103" s="599"/>
      <c r="E103" s="599"/>
      <c r="F103" s="599"/>
      <c r="G103" s="599"/>
      <c r="H103" s="599"/>
      <c r="I103" s="599"/>
      <c r="J103" s="599"/>
      <c r="K103" s="599"/>
      <c r="L103" s="599"/>
      <c r="M103" s="599"/>
      <c r="N103" s="599"/>
      <c r="O103" s="599"/>
      <c r="P103" s="599"/>
      <c r="Q103" s="599"/>
      <c r="R103" s="599"/>
      <c r="S103" s="599"/>
      <c r="T103" s="599"/>
      <c r="U103" s="599"/>
      <c r="V103" s="599"/>
      <c r="W103" s="599"/>
      <c r="X103" s="599"/>
      <c r="Y103" s="599"/>
      <c r="Z103" s="599"/>
    </row>
    <row r="104" spans="1:26" ht="15.75" customHeight="1" x14ac:dyDescent="0.25">
      <c r="A104" s="599"/>
      <c r="B104" s="599"/>
      <c r="C104" s="599"/>
      <c r="D104" s="599"/>
      <c r="E104" s="599"/>
      <c r="F104" s="599"/>
      <c r="G104" s="599"/>
      <c r="H104" s="599"/>
      <c r="I104" s="599"/>
      <c r="J104" s="599"/>
      <c r="K104" s="599"/>
      <c r="L104" s="599"/>
      <c r="M104" s="599"/>
      <c r="N104" s="599"/>
      <c r="O104" s="599"/>
      <c r="P104" s="599"/>
      <c r="Q104" s="599"/>
      <c r="R104" s="599"/>
      <c r="S104" s="599"/>
      <c r="T104" s="599"/>
      <c r="U104" s="599"/>
      <c r="V104" s="599"/>
      <c r="W104" s="599"/>
      <c r="X104" s="599"/>
      <c r="Y104" s="599"/>
      <c r="Z104" s="599"/>
    </row>
    <row r="105" spans="1:26" ht="15.75" customHeight="1" x14ac:dyDescent="0.25">
      <c r="A105" s="599"/>
      <c r="B105" s="599"/>
      <c r="C105" s="599"/>
      <c r="D105" s="599"/>
      <c r="E105" s="599"/>
      <c r="F105" s="599"/>
      <c r="G105" s="599"/>
      <c r="H105" s="599"/>
      <c r="I105" s="599"/>
      <c r="J105" s="599"/>
      <c r="K105" s="599"/>
      <c r="L105" s="599"/>
      <c r="M105" s="599"/>
      <c r="N105" s="599"/>
      <c r="O105" s="599"/>
      <c r="P105" s="599"/>
      <c r="Q105" s="599"/>
      <c r="R105" s="599"/>
      <c r="S105" s="599"/>
      <c r="T105" s="599"/>
      <c r="U105" s="599"/>
      <c r="V105" s="599"/>
      <c r="W105" s="599"/>
      <c r="X105" s="599"/>
      <c r="Y105" s="599"/>
      <c r="Z105" s="599"/>
    </row>
    <row r="106" spans="1:26" ht="15.75" customHeight="1" x14ac:dyDescent="0.25">
      <c r="A106" s="599"/>
      <c r="B106" s="599"/>
      <c r="C106" s="599"/>
      <c r="D106" s="599"/>
      <c r="E106" s="599"/>
      <c r="F106" s="599"/>
      <c r="G106" s="599"/>
      <c r="H106" s="599"/>
      <c r="I106" s="599"/>
      <c r="J106" s="599"/>
      <c r="K106" s="599"/>
      <c r="L106" s="599"/>
      <c r="M106" s="599"/>
      <c r="N106" s="599"/>
      <c r="O106" s="599"/>
      <c r="P106" s="599"/>
      <c r="Q106" s="599"/>
      <c r="R106" s="599"/>
      <c r="S106" s="599"/>
      <c r="T106" s="599"/>
      <c r="U106" s="599"/>
      <c r="V106" s="599"/>
      <c r="W106" s="599"/>
      <c r="X106" s="599"/>
      <c r="Y106" s="599"/>
      <c r="Z106" s="599"/>
    </row>
    <row r="107" spans="1:26" ht="15.75" customHeight="1" x14ac:dyDescent="0.25">
      <c r="A107" s="599"/>
      <c r="B107" s="599"/>
      <c r="C107" s="599"/>
      <c r="D107" s="599"/>
      <c r="E107" s="599"/>
      <c r="F107" s="599"/>
      <c r="G107" s="599"/>
      <c r="H107" s="599"/>
      <c r="I107" s="599"/>
      <c r="J107" s="599"/>
      <c r="K107" s="599"/>
      <c r="L107" s="599"/>
      <c r="M107" s="599"/>
      <c r="N107" s="599"/>
      <c r="O107" s="599"/>
      <c r="P107" s="599"/>
      <c r="Q107" s="599"/>
      <c r="R107" s="599"/>
      <c r="S107" s="599"/>
      <c r="T107" s="599"/>
      <c r="U107" s="599"/>
      <c r="V107" s="599"/>
      <c r="W107" s="599"/>
      <c r="X107" s="599"/>
      <c r="Y107" s="599"/>
      <c r="Z107" s="599"/>
    </row>
    <row r="108" spans="1:26" ht="15.75" customHeight="1" x14ac:dyDescent="0.25">
      <c r="A108" s="599"/>
      <c r="B108" s="599"/>
      <c r="C108" s="599"/>
      <c r="D108" s="599"/>
      <c r="E108" s="599"/>
      <c r="F108" s="599"/>
      <c r="G108" s="599"/>
      <c r="H108" s="599"/>
      <c r="I108" s="599"/>
      <c r="J108" s="599"/>
      <c r="K108" s="599"/>
      <c r="L108" s="599"/>
      <c r="M108" s="599"/>
      <c r="N108" s="599"/>
      <c r="O108" s="599"/>
      <c r="P108" s="599"/>
      <c r="Q108" s="599"/>
      <c r="R108" s="599"/>
      <c r="S108" s="599"/>
      <c r="T108" s="599"/>
      <c r="U108" s="599"/>
      <c r="V108" s="599"/>
      <c r="W108" s="599"/>
      <c r="X108" s="599"/>
      <c r="Y108" s="599"/>
      <c r="Z108" s="599"/>
    </row>
    <row r="109" spans="1:26" ht="15.75" customHeight="1" x14ac:dyDescent="0.25">
      <c r="A109" s="599"/>
      <c r="B109" s="599"/>
      <c r="C109" s="599"/>
      <c r="D109" s="599"/>
      <c r="E109" s="599"/>
      <c r="F109" s="599"/>
      <c r="G109" s="599"/>
      <c r="H109" s="599"/>
      <c r="I109" s="599"/>
      <c r="J109" s="599"/>
      <c r="K109" s="599"/>
      <c r="L109" s="599"/>
      <c r="M109" s="599"/>
      <c r="N109" s="599"/>
      <c r="O109" s="599"/>
      <c r="P109" s="599"/>
      <c r="Q109" s="599"/>
      <c r="R109" s="599"/>
      <c r="S109" s="599"/>
      <c r="T109" s="599"/>
      <c r="U109" s="599"/>
      <c r="V109" s="599"/>
      <c r="W109" s="599"/>
      <c r="X109" s="599"/>
      <c r="Y109" s="599"/>
      <c r="Z109" s="599"/>
    </row>
    <row r="110" spans="1:26" ht="15.75" customHeight="1" x14ac:dyDescent="0.25">
      <c r="A110" s="599"/>
      <c r="B110" s="599"/>
      <c r="C110" s="599"/>
      <c r="D110" s="599"/>
      <c r="E110" s="599"/>
      <c r="F110" s="599"/>
      <c r="G110" s="599"/>
      <c r="H110" s="599"/>
      <c r="I110" s="599"/>
      <c r="J110" s="599"/>
      <c r="K110" s="599"/>
      <c r="L110" s="599"/>
      <c r="M110" s="599"/>
      <c r="N110" s="599"/>
      <c r="O110" s="599"/>
      <c r="P110" s="599"/>
      <c r="Q110" s="599"/>
      <c r="R110" s="599"/>
      <c r="S110" s="599"/>
      <c r="T110" s="599"/>
      <c r="U110" s="599"/>
      <c r="V110" s="599"/>
      <c r="W110" s="599"/>
      <c r="X110" s="599"/>
      <c r="Y110" s="599"/>
      <c r="Z110" s="599"/>
    </row>
    <row r="111" spans="1:26" ht="15.75" customHeight="1" x14ac:dyDescent="0.25">
      <c r="A111" s="599"/>
      <c r="B111" s="599"/>
      <c r="C111" s="599"/>
      <c r="D111" s="599"/>
      <c r="E111" s="599"/>
      <c r="F111" s="599"/>
      <c r="G111" s="599"/>
      <c r="H111" s="599"/>
      <c r="I111" s="599"/>
      <c r="J111" s="599"/>
      <c r="K111" s="599"/>
      <c r="L111" s="599"/>
      <c r="M111" s="599"/>
      <c r="N111" s="599"/>
      <c r="O111" s="599"/>
      <c r="P111" s="599"/>
      <c r="Q111" s="599"/>
      <c r="R111" s="599"/>
      <c r="S111" s="599"/>
      <c r="T111" s="599"/>
      <c r="U111" s="599"/>
      <c r="V111" s="599"/>
      <c r="W111" s="599"/>
      <c r="X111" s="599"/>
      <c r="Y111" s="599"/>
      <c r="Z111" s="599"/>
    </row>
    <row r="112" spans="1:26" ht="15.75" customHeight="1" x14ac:dyDescent="0.25">
      <c r="A112" s="599"/>
      <c r="B112" s="599"/>
      <c r="C112" s="599"/>
      <c r="D112" s="599"/>
      <c r="E112" s="599"/>
      <c r="F112" s="599"/>
      <c r="G112" s="599"/>
      <c r="H112" s="599"/>
      <c r="I112" s="599"/>
      <c r="J112" s="599"/>
      <c r="K112" s="599"/>
      <c r="L112" s="599"/>
      <c r="M112" s="599"/>
      <c r="N112" s="599"/>
      <c r="O112" s="599"/>
      <c r="P112" s="599"/>
      <c r="Q112" s="599"/>
      <c r="R112" s="599"/>
      <c r="S112" s="599"/>
      <c r="T112" s="599"/>
      <c r="U112" s="599"/>
      <c r="V112" s="599"/>
      <c r="W112" s="599"/>
      <c r="X112" s="599"/>
      <c r="Y112" s="599"/>
      <c r="Z112" s="599"/>
    </row>
    <row r="113" spans="1:26" ht="15.75" customHeight="1" x14ac:dyDescent="0.25">
      <c r="A113" s="599"/>
      <c r="B113" s="599"/>
      <c r="C113" s="599"/>
      <c r="D113" s="599"/>
      <c r="E113" s="599"/>
      <c r="F113" s="599"/>
      <c r="G113" s="599"/>
      <c r="H113" s="599"/>
      <c r="I113" s="599"/>
      <c r="J113" s="599"/>
      <c r="K113" s="599"/>
      <c r="L113" s="599"/>
      <c r="M113" s="599"/>
      <c r="N113" s="599"/>
      <c r="O113" s="599"/>
      <c r="P113" s="599"/>
      <c r="Q113" s="599"/>
      <c r="R113" s="599"/>
      <c r="S113" s="599"/>
      <c r="T113" s="599"/>
      <c r="U113" s="599"/>
      <c r="V113" s="599"/>
      <c r="W113" s="599"/>
      <c r="X113" s="599"/>
      <c r="Y113" s="599"/>
      <c r="Z113" s="599"/>
    </row>
    <row r="114" spans="1:26" ht="15.75" customHeight="1" x14ac:dyDescent="0.25">
      <c r="A114" s="599"/>
      <c r="B114" s="599"/>
      <c r="C114" s="599"/>
      <c r="D114" s="599"/>
      <c r="E114" s="599"/>
      <c r="F114" s="599"/>
      <c r="G114" s="599"/>
      <c r="H114" s="599"/>
      <c r="I114" s="599"/>
      <c r="J114" s="599"/>
      <c r="K114" s="599"/>
      <c r="L114" s="599"/>
      <c r="M114" s="599"/>
      <c r="N114" s="599"/>
      <c r="O114" s="599"/>
      <c r="P114" s="599"/>
      <c r="Q114" s="599"/>
      <c r="R114" s="599"/>
      <c r="S114" s="599"/>
      <c r="T114" s="599"/>
      <c r="U114" s="599"/>
      <c r="V114" s="599"/>
      <c r="W114" s="599"/>
      <c r="X114" s="599"/>
      <c r="Y114" s="599"/>
      <c r="Z114" s="599"/>
    </row>
    <row r="115" spans="1:26" ht="15.75" customHeight="1" x14ac:dyDescent="0.25">
      <c r="A115" s="599"/>
      <c r="B115" s="599"/>
      <c r="C115" s="599"/>
      <c r="D115" s="599"/>
      <c r="E115" s="599"/>
      <c r="F115" s="599"/>
      <c r="G115" s="599"/>
      <c r="H115" s="599"/>
      <c r="I115" s="599"/>
      <c r="J115" s="599"/>
      <c r="K115" s="599"/>
      <c r="L115" s="599"/>
      <c r="M115" s="599"/>
      <c r="N115" s="599"/>
      <c r="O115" s="599"/>
      <c r="P115" s="599"/>
      <c r="Q115" s="599"/>
      <c r="R115" s="599"/>
      <c r="S115" s="599"/>
      <c r="T115" s="599"/>
      <c r="U115" s="599"/>
      <c r="V115" s="599"/>
      <c r="W115" s="599"/>
      <c r="X115" s="599"/>
      <c r="Y115" s="599"/>
      <c r="Z115" s="599"/>
    </row>
    <row r="116" spans="1:26" ht="15.75" customHeight="1" x14ac:dyDescent="0.25">
      <c r="A116" s="599"/>
      <c r="B116" s="599"/>
      <c r="C116" s="599"/>
      <c r="D116" s="599"/>
      <c r="E116" s="599"/>
      <c r="F116" s="599"/>
      <c r="G116" s="599"/>
      <c r="H116" s="599"/>
      <c r="I116" s="599"/>
      <c r="J116" s="599"/>
      <c r="K116" s="599"/>
      <c r="L116" s="599"/>
      <c r="M116" s="599"/>
      <c r="N116" s="599"/>
      <c r="O116" s="599"/>
      <c r="P116" s="599"/>
      <c r="Q116" s="599"/>
      <c r="R116" s="599"/>
      <c r="S116" s="599"/>
      <c r="T116" s="599"/>
      <c r="U116" s="599"/>
      <c r="V116" s="599"/>
      <c r="W116" s="599"/>
      <c r="X116" s="599"/>
      <c r="Y116" s="599"/>
      <c r="Z116" s="599"/>
    </row>
    <row r="117" spans="1:26" ht="15.75" customHeight="1" x14ac:dyDescent="0.25">
      <c r="A117" s="599"/>
      <c r="B117" s="599"/>
      <c r="C117" s="599"/>
      <c r="D117" s="599"/>
      <c r="E117" s="599"/>
      <c r="F117" s="599"/>
      <c r="G117" s="599"/>
      <c r="H117" s="599"/>
      <c r="I117" s="599"/>
      <c r="J117" s="599"/>
      <c r="K117" s="599"/>
      <c r="L117" s="599"/>
      <c r="M117" s="599"/>
      <c r="N117" s="599"/>
      <c r="O117" s="599"/>
      <c r="P117" s="599"/>
      <c r="Q117" s="599"/>
      <c r="R117" s="599"/>
      <c r="S117" s="599"/>
      <c r="T117" s="599"/>
      <c r="U117" s="599"/>
      <c r="V117" s="599"/>
      <c r="W117" s="599"/>
      <c r="X117" s="599"/>
      <c r="Y117" s="599"/>
      <c r="Z117" s="599"/>
    </row>
    <row r="118" spans="1:26" ht="15.75" customHeight="1" x14ac:dyDescent="0.25">
      <c r="A118" s="599"/>
      <c r="B118" s="599"/>
      <c r="C118" s="599"/>
      <c r="D118" s="599"/>
      <c r="E118" s="599"/>
      <c r="F118" s="599"/>
      <c r="G118" s="599"/>
      <c r="H118" s="599"/>
      <c r="I118" s="599"/>
      <c r="J118" s="599"/>
      <c r="K118" s="599"/>
      <c r="L118" s="599"/>
      <c r="M118" s="599"/>
      <c r="N118" s="599"/>
      <c r="O118" s="599"/>
      <c r="P118" s="599"/>
      <c r="Q118" s="599"/>
      <c r="R118" s="599"/>
      <c r="S118" s="599"/>
      <c r="T118" s="599"/>
      <c r="U118" s="599"/>
      <c r="V118" s="599"/>
      <c r="W118" s="599"/>
      <c r="X118" s="599"/>
      <c r="Y118" s="599"/>
      <c r="Z118" s="599"/>
    </row>
    <row r="119" spans="1:26" ht="15.75" customHeight="1" x14ac:dyDescent="0.25">
      <c r="A119" s="599"/>
      <c r="B119" s="599"/>
      <c r="C119" s="599"/>
      <c r="D119" s="599"/>
      <c r="E119" s="599"/>
      <c r="F119" s="599"/>
      <c r="G119" s="599"/>
      <c r="H119" s="599"/>
      <c r="I119" s="599"/>
      <c r="J119" s="599"/>
      <c r="K119" s="599"/>
      <c r="L119" s="599"/>
      <c r="M119" s="599"/>
      <c r="N119" s="599"/>
      <c r="O119" s="599"/>
      <c r="P119" s="599"/>
      <c r="Q119" s="599"/>
      <c r="R119" s="599"/>
      <c r="S119" s="599"/>
      <c r="T119" s="599"/>
      <c r="U119" s="599"/>
      <c r="V119" s="599"/>
      <c r="W119" s="599"/>
      <c r="X119" s="599"/>
      <c r="Y119" s="599"/>
      <c r="Z119" s="599"/>
    </row>
    <row r="120" spans="1:26" ht="15.75" customHeight="1" x14ac:dyDescent="0.25">
      <c r="A120" s="599"/>
      <c r="B120" s="599"/>
      <c r="C120" s="599"/>
      <c r="D120" s="599"/>
      <c r="E120" s="599"/>
      <c r="F120" s="599"/>
      <c r="G120" s="599"/>
      <c r="H120" s="599"/>
      <c r="I120" s="599"/>
      <c r="J120" s="599"/>
      <c r="K120" s="599"/>
      <c r="L120" s="599"/>
      <c r="M120" s="599"/>
      <c r="N120" s="599"/>
      <c r="O120" s="599"/>
      <c r="P120" s="599"/>
      <c r="Q120" s="599"/>
      <c r="R120" s="599"/>
      <c r="S120" s="599"/>
      <c r="T120" s="599"/>
      <c r="U120" s="599"/>
      <c r="V120" s="599"/>
      <c r="W120" s="599"/>
      <c r="X120" s="599"/>
      <c r="Y120" s="599"/>
      <c r="Z120" s="599"/>
    </row>
    <row r="121" spans="1:26" ht="15.75" customHeight="1" x14ac:dyDescent="0.25">
      <c r="A121" s="599"/>
      <c r="B121" s="599"/>
      <c r="C121" s="599"/>
      <c r="D121" s="599"/>
      <c r="E121" s="599"/>
      <c r="F121" s="599"/>
      <c r="G121" s="599"/>
      <c r="H121" s="599"/>
      <c r="I121" s="599"/>
      <c r="J121" s="599"/>
      <c r="K121" s="599"/>
      <c r="L121" s="599"/>
      <c r="M121" s="599"/>
      <c r="N121" s="599"/>
      <c r="O121" s="599"/>
      <c r="P121" s="599"/>
      <c r="Q121" s="599"/>
      <c r="R121" s="599"/>
      <c r="S121" s="599"/>
      <c r="T121" s="599"/>
      <c r="U121" s="599"/>
      <c r="V121" s="599"/>
      <c r="W121" s="599"/>
      <c r="X121" s="599"/>
      <c r="Y121" s="599"/>
      <c r="Z121" s="599"/>
    </row>
    <row r="122" spans="1:26" ht="15.75" customHeight="1" x14ac:dyDescent="0.25">
      <c r="A122" s="599"/>
      <c r="B122" s="599"/>
      <c r="C122" s="599"/>
      <c r="D122" s="599"/>
      <c r="E122" s="599"/>
      <c r="F122" s="599"/>
      <c r="G122" s="599"/>
      <c r="H122" s="599"/>
      <c r="I122" s="599"/>
      <c r="J122" s="599"/>
      <c r="K122" s="599"/>
      <c r="L122" s="599"/>
      <c r="M122" s="599"/>
      <c r="N122" s="599"/>
      <c r="O122" s="599"/>
      <c r="P122" s="599"/>
      <c r="Q122" s="599"/>
      <c r="R122" s="599"/>
      <c r="S122" s="599"/>
      <c r="T122" s="599"/>
      <c r="U122" s="599"/>
      <c r="V122" s="599"/>
      <c r="W122" s="599"/>
      <c r="X122" s="599"/>
      <c r="Y122" s="599"/>
      <c r="Z122" s="599"/>
    </row>
    <row r="123" spans="1:26" ht="15.75" customHeight="1" x14ac:dyDescent="0.25">
      <c r="A123" s="599"/>
      <c r="B123" s="599"/>
      <c r="C123" s="599"/>
      <c r="D123" s="599"/>
      <c r="E123" s="599"/>
      <c r="F123" s="599"/>
      <c r="G123" s="599"/>
      <c r="H123" s="599"/>
      <c r="I123" s="599"/>
      <c r="J123" s="599"/>
      <c r="K123" s="599"/>
      <c r="L123" s="599"/>
      <c r="M123" s="599"/>
      <c r="N123" s="599"/>
      <c r="O123" s="599"/>
      <c r="P123" s="599"/>
      <c r="Q123" s="599"/>
      <c r="R123" s="599"/>
      <c r="S123" s="599"/>
      <c r="T123" s="599"/>
      <c r="U123" s="599"/>
      <c r="V123" s="599"/>
      <c r="W123" s="599"/>
      <c r="X123" s="599"/>
      <c r="Y123" s="599"/>
      <c r="Z123" s="599"/>
    </row>
    <row r="124" spans="1:26" ht="15.75" customHeight="1" x14ac:dyDescent="0.25">
      <c r="A124" s="599"/>
      <c r="B124" s="599"/>
      <c r="C124" s="599"/>
      <c r="D124" s="599"/>
      <c r="E124" s="599"/>
      <c r="F124" s="599"/>
      <c r="G124" s="599"/>
      <c r="H124" s="599"/>
      <c r="I124" s="599"/>
      <c r="J124" s="599"/>
      <c r="K124" s="599"/>
      <c r="L124" s="599"/>
      <c r="M124" s="599"/>
      <c r="N124" s="599"/>
      <c r="O124" s="599"/>
      <c r="P124" s="599"/>
      <c r="Q124" s="599"/>
      <c r="R124" s="599"/>
      <c r="S124" s="599"/>
      <c r="T124" s="599"/>
      <c r="U124" s="599"/>
      <c r="V124" s="599"/>
      <c r="W124" s="599"/>
      <c r="X124" s="599"/>
      <c r="Y124" s="599"/>
      <c r="Z124" s="599"/>
    </row>
    <row r="125" spans="1:26" ht="15.75" customHeight="1" x14ac:dyDescent="0.25">
      <c r="A125" s="599"/>
      <c r="B125" s="599"/>
      <c r="C125" s="599"/>
      <c r="D125" s="599"/>
      <c r="E125" s="599"/>
      <c r="F125" s="599"/>
      <c r="G125" s="599"/>
      <c r="H125" s="599"/>
      <c r="I125" s="599"/>
      <c r="J125" s="599"/>
      <c r="K125" s="599"/>
      <c r="L125" s="599"/>
      <c r="M125" s="599"/>
      <c r="N125" s="599"/>
      <c r="O125" s="599"/>
      <c r="P125" s="599"/>
      <c r="Q125" s="599"/>
      <c r="R125" s="599"/>
      <c r="S125" s="599"/>
      <c r="T125" s="599"/>
      <c r="U125" s="599"/>
      <c r="V125" s="599"/>
      <c r="W125" s="599"/>
      <c r="X125" s="599"/>
      <c r="Y125" s="599"/>
      <c r="Z125" s="599"/>
    </row>
    <row r="126" spans="1:26" ht="15.75" customHeight="1" x14ac:dyDescent="0.25">
      <c r="A126" s="599"/>
      <c r="B126" s="599"/>
      <c r="C126" s="599"/>
      <c r="D126" s="599"/>
      <c r="E126" s="599"/>
      <c r="F126" s="599"/>
      <c r="G126" s="599"/>
      <c r="H126" s="599"/>
      <c r="I126" s="599"/>
      <c r="J126" s="599"/>
      <c r="K126" s="599"/>
      <c r="L126" s="599"/>
      <c r="M126" s="599"/>
      <c r="N126" s="599"/>
      <c r="O126" s="599"/>
      <c r="P126" s="599"/>
      <c r="Q126" s="599"/>
      <c r="R126" s="599"/>
      <c r="S126" s="599"/>
      <c r="T126" s="599"/>
      <c r="U126" s="599"/>
      <c r="V126" s="599"/>
      <c r="W126" s="599"/>
      <c r="X126" s="599"/>
      <c r="Y126" s="599"/>
      <c r="Z126" s="599"/>
    </row>
    <row r="127" spans="1:26" ht="15.75" customHeight="1" x14ac:dyDescent="0.25">
      <c r="A127" s="599"/>
      <c r="B127" s="599"/>
      <c r="C127" s="599"/>
      <c r="D127" s="599"/>
      <c r="E127" s="599"/>
      <c r="F127" s="599"/>
      <c r="G127" s="599"/>
      <c r="H127" s="599"/>
      <c r="I127" s="599"/>
      <c r="J127" s="599"/>
      <c r="K127" s="599"/>
      <c r="L127" s="599"/>
      <c r="M127" s="599"/>
      <c r="N127" s="599"/>
      <c r="O127" s="599"/>
      <c r="P127" s="599"/>
      <c r="Q127" s="599"/>
      <c r="R127" s="599"/>
      <c r="S127" s="599"/>
      <c r="T127" s="599"/>
      <c r="U127" s="599"/>
      <c r="V127" s="599"/>
      <c r="W127" s="599"/>
      <c r="X127" s="599"/>
      <c r="Y127" s="599"/>
      <c r="Z127" s="599"/>
    </row>
    <row r="128" spans="1:26" ht="15.75" customHeight="1" x14ac:dyDescent="0.25">
      <c r="A128" s="599"/>
      <c r="B128" s="599"/>
      <c r="C128" s="599"/>
      <c r="D128" s="599"/>
      <c r="E128" s="599"/>
      <c r="F128" s="599"/>
      <c r="G128" s="599"/>
      <c r="H128" s="599"/>
      <c r="I128" s="599"/>
      <c r="J128" s="599"/>
      <c r="K128" s="599"/>
      <c r="L128" s="599"/>
      <c r="M128" s="599"/>
      <c r="N128" s="599"/>
      <c r="O128" s="599"/>
      <c r="P128" s="599"/>
      <c r="Q128" s="599"/>
      <c r="R128" s="599"/>
      <c r="S128" s="599"/>
      <c r="T128" s="599"/>
      <c r="U128" s="599"/>
      <c r="V128" s="599"/>
      <c r="W128" s="599"/>
      <c r="X128" s="599"/>
      <c r="Y128" s="599"/>
      <c r="Z128" s="599"/>
    </row>
    <row r="129" spans="1:26" ht="15.75" customHeight="1" x14ac:dyDescent="0.25">
      <c r="A129" s="599"/>
      <c r="B129" s="599"/>
      <c r="C129" s="599"/>
      <c r="D129" s="599"/>
      <c r="E129" s="599"/>
      <c r="F129" s="599"/>
      <c r="G129" s="599"/>
      <c r="H129" s="599"/>
      <c r="I129" s="599"/>
      <c r="J129" s="599"/>
      <c r="K129" s="599"/>
      <c r="L129" s="599"/>
      <c r="M129" s="599"/>
      <c r="N129" s="599"/>
      <c r="O129" s="599"/>
      <c r="P129" s="599"/>
      <c r="Q129" s="599"/>
      <c r="R129" s="599"/>
      <c r="S129" s="599"/>
      <c r="T129" s="599"/>
      <c r="U129" s="599"/>
      <c r="V129" s="599"/>
      <c r="W129" s="599"/>
      <c r="X129" s="599"/>
      <c r="Y129" s="599"/>
      <c r="Z129" s="599"/>
    </row>
    <row r="130" spans="1:26" ht="15.75" customHeight="1" x14ac:dyDescent="0.25">
      <c r="A130" s="599"/>
      <c r="B130" s="599"/>
      <c r="C130" s="599"/>
      <c r="D130" s="599"/>
      <c r="E130" s="599"/>
      <c r="F130" s="599"/>
      <c r="G130" s="599"/>
      <c r="H130" s="599"/>
      <c r="I130" s="599"/>
      <c r="J130" s="599"/>
      <c r="K130" s="599"/>
      <c r="L130" s="599"/>
      <c r="M130" s="599"/>
      <c r="N130" s="599"/>
      <c r="O130" s="599"/>
      <c r="P130" s="599"/>
      <c r="Q130" s="599"/>
      <c r="R130" s="599"/>
      <c r="S130" s="599"/>
      <c r="T130" s="599"/>
      <c r="U130" s="599"/>
      <c r="V130" s="599"/>
      <c r="W130" s="599"/>
      <c r="X130" s="599"/>
      <c r="Y130" s="599"/>
      <c r="Z130" s="599"/>
    </row>
    <row r="131" spans="1:26" ht="15.75" customHeight="1" x14ac:dyDescent="0.25">
      <c r="A131" s="599"/>
      <c r="B131" s="599"/>
      <c r="C131" s="599"/>
      <c r="D131" s="599"/>
      <c r="E131" s="599"/>
      <c r="F131" s="599"/>
      <c r="G131" s="599"/>
      <c r="H131" s="599"/>
      <c r="I131" s="599"/>
      <c r="J131" s="599"/>
      <c r="K131" s="599"/>
      <c r="L131" s="599"/>
      <c r="M131" s="599"/>
      <c r="N131" s="599"/>
      <c r="O131" s="599"/>
      <c r="P131" s="599"/>
      <c r="Q131" s="599"/>
      <c r="R131" s="599"/>
      <c r="S131" s="599"/>
      <c r="T131" s="599"/>
      <c r="U131" s="599"/>
      <c r="V131" s="599"/>
      <c r="W131" s="599"/>
      <c r="X131" s="599"/>
      <c r="Y131" s="599"/>
      <c r="Z131" s="599"/>
    </row>
    <row r="132" spans="1:26" ht="15.75" customHeight="1" x14ac:dyDescent="0.25">
      <c r="A132" s="599"/>
      <c r="B132" s="599"/>
      <c r="C132" s="599"/>
      <c r="D132" s="599"/>
      <c r="E132" s="599"/>
      <c r="F132" s="599"/>
      <c r="G132" s="599"/>
      <c r="H132" s="599"/>
      <c r="I132" s="599"/>
      <c r="J132" s="599"/>
      <c r="K132" s="599"/>
      <c r="L132" s="599"/>
      <c r="M132" s="599"/>
      <c r="N132" s="599"/>
      <c r="O132" s="599"/>
      <c r="P132" s="599"/>
      <c r="Q132" s="599"/>
      <c r="R132" s="599"/>
      <c r="S132" s="599"/>
      <c r="T132" s="599"/>
      <c r="U132" s="599"/>
      <c r="V132" s="599"/>
      <c r="W132" s="599"/>
      <c r="X132" s="599"/>
      <c r="Y132" s="599"/>
      <c r="Z132" s="599"/>
    </row>
    <row r="133" spans="1:26" ht="15.75" customHeight="1" x14ac:dyDescent="0.25">
      <c r="A133" s="599"/>
      <c r="B133" s="599"/>
      <c r="C133" s="599"/>
      <c r="D133" s="599"/>
      <c r="E133" s="599"/>
      <c r="F133" s="599"/>
      <c r="G133" s="599"/>
      <c r="H133" s="599"/>
      <c r="I133" s="599"/>
      <c r="J133" s="599"/>
      <c r="K133" s="599"/>
      <c r="L133" s="599"/>
      <c r="M133" s="599"/>
      <c r="N133" s="599"/>
      <c r="O133" s="599"/>
      <c r="P133" s="599"/>
      <c r="Q133" s="599"/>
      <c r="R133" s="599"/>
      <c r="S133" s="599"/>
      <c r="T133" s="599"/>
      <c r="U133" s="599"/>
      <c r="V133" s="599"/>
      <c r="W133" s="599"/>
      <c r="X133" s="599"/>
      <c r="Y133" s="599"/>
      <c r="Z133" s="599"/>
    </row>
    <row r="134" spans="1:26" ht="15.75" customHeight="1" x14ac:dyDescent="0.25">
      <c r="A134" s="599"/>
      <c r="B134" s="599"/>
      <c r="C134" s="599"/>
      <c r="D134" s="599"/>
      <c r="E134" s="599"/>
      <c r="F134" s="599"/>
      <c r="G134" s="599"/>
      <c r="H134" s="599"/>
      <c r="I134" s="599"/>
      <c r="J134" s="599"/>
      <c r="K134" s="599"/>
      <c r="L134" s="599"/>
      <c r="M134" s="599"/>
      <c r="N134" s="599"/>
      <c r="O134" s="599"/>
      <c r="P134" s="599"/>
      <c r="Q134" s="599"/>
      <c r="R134" s="599"/>
      <c r="S134" s="599"/>
      <c r="T134" s="599"/>
      <c r="U134" s="599"/>
      <c r="V134" s="599"/>
      <c r="W134" s="599"/>
      <c r="X134" s="599"/>
      <c r="Y134" s="599"/>
      <c r="Z134" s="599"/>
    </row>
    <row r="135" spans="1:26" ht="15.75" customHeight="1" x14ac:dyDescent="0.25">
      <c r="A135" s="599"/>
      <c r="B135" s="599"/>
      <c r="C135" s="599"/>
      <c r="D135" s="599"/>
      <c r="E135" s="599"/>
      <c r="F135" s="599"/>
      <c r="G135" s="599"/>
      <c r="H135" s="599"/>
      <c r="I135" s="599"/>
      <c r="J135" s="599"/>
      <c r="K135" s="599"/>
      <c r="L135" s="599"/>
      <c r="M135" s="599"/>
      <c r="N135" s="599"/>
      <c r="O135" s="599"/>
      <c r="P135" s="599"/>
      <c r="Q135" s="599"/>
      <c r="R135" s="599"/>
      <c r="S135" s="599"/>
      <c r="T135" s="599"/>
      <c r="U135" s="599"/>
      <c r="V135" s="599"/>
      <c r="W135" s="599"/>
      <c r="X135" s="599"/>
      <c r="Y135" s="599"/>
      <c r="Z135" s="599"/>
    </row>
    <row r="136" spans="1:26" ht="15.75" customHeight="1" x14ac:dyDescent="0.25">
      <c r="A136" s="599"/>
      <c r="B136" s="599"/>
      <c r="C136" s="599"/>
      <c r="D136" s="599"/>
      <c r="E136" s="599"/>
      <c r="F136" s="599"/>
      <c r="G136" s="599"/>
      <c r="H136" s="599"/>
      <c r="I136" s="599"/>
      <c r="J136" s="599"/>
      <c r="K136" s="599"/>
      <c r="L136" s="599"/>
      <c r="M136" s="599"/>
      <c r="N136" s="599"/>
      <c r="O136" s="599"/>
      <c r="P136" s="599"/>
      <c r="Q136" s="599"/>
      <c r="R136" s="599"/>
      <c r="S136" s="599"/>
      <c r="T136" s="599"/>
      <c r="U136" s="599"/>
      <c r="V136" s="599"/>
      <c r="W136" s="599"/>
      <c r="X136" s="599"/>
      <c r="Y136" s="599"/>
      <c r="Z136" s="599"/>
    </row>
    <row r="137" spans="1:26" ht="15.75" customHeight="1" x14ac:dyDescent="0.25">
      <c r="A137" s="599"/>
      <c r="B137" s="599"/>
      <c r="C137" s="599"/>
      <c r="D137" s="599"/>
      <c r="E137" s="599"/>
      <c r="F137" s="599"/>
      <c r="G137" s="599"/>
      <c r="H137" s="599"/>
      <c r="I137" s="599"/>
      <c r="J137" s="599"/>
      <c r="K137" s="599"/>
      <c r="L137" s="599"/>
      <c r="M137" s="599"/>
      <c r="N137" s="599"/>
      <c r="O137" s="599"/>
      <c r="P137" s="599"/>
      <c r="Q137" s="599"/>
      <c r="R137" s="599"/>
      <c r="S137" s="599"/>
      <c r="T137" s="599"/>
      <c r="U137" s="599"/>
      <c r="V137" s="599"/>
      <c r="W137" s="599"/>
      <c r="X137" s="599"/>
      <c r="Y137" s="599"/>
      <c r="Z137" s="599"/>
    </row>
    <row r="138" spans="1:26" ht="15.75" customHeight="1" x14ac:dyDescent="0.25">
      <c r="A138" s="599"/>
      <c r="B138" s="599"/>
      <c r="C138" s="599"/>
      <c r="D138" s="599"/>
      <c r="E138" s="599"/>
      <c r="F138" s="599"/>
      <c r="G138" s="599"/>
      <c r="H138" s="599"/>
      <c r="I138" s="599"/>
      <c r="J138" s="599"/>
      <c r="K138" s="599"/>
      <c r="L138" s="599"/>
      <c r="M138" s="599"/>
      <c r="N138" s="599"/>
      <c r="O138" s="599"/>
      <c r="P138" s="599"/>
      <c r="Q138" s="599"/>
      <c r="R138" s="599"/>
      <c r="S138" s="599"/>
      <c r="T138" s="599"/>
      <c r="U138" s="599"/>
      <c r="V138" s="599"/>
      <c r="W138" s="599"/>
      <c r="X138" s="599"/>
      <c r="Y138" s="599"/>
      <c r="Z138" s="599"/>
    </row>
    <row r="139" spans="1:26" ht="15.75" customHeight="1" x14ac:dyDescent="0.25">
      <c r="A139" s="599"/>
      <c r="B139" s="599"/>
      <c r="C139" s="599"/>
      <c r="D139" s="599"/>
      <c r="E139" s="599"/>
      <c r="F139" s="599"/>
      <c r="G139" s="599"/>
      <c r="H139" s="599"/>
      <c r="I139" s="599"/>
      <c r="J139" s="599"/>
      <c r="K139" s="599"/>
      <c r="L139" s="599"/>
      <c r="M139" s="599"/>
      <c r="N139" s="599"/>
      <c r="O139" s="599"/>
      <c r="P139" s="599"/>
      <c r="Q139" s="599"/>
      <c r="R139" s="599"/>
      <c r="S139" s="599"/>
      <c r="T139" s="599"/>
      <c r="U139" s="599"/>
      <c r="V139" s="599"/>
      <c r="W139" s="599"/>
      <c r="X139" s="599"/>
      <c r="Y139" s="599"/>
      <c r="Z139" s="599"/>
    </row>
    <row r="140" spans="1:26" ht="15.75" customHeight="1" x14ac:dyDescent="0.25">
      <c r="A140" s="599"/>
      <c r="B140" s="599"/>
      <c r="C140" s="599"/>
      <c r="D140" s="599"/>
      <c r="E140" s="599"/>
      <c r="F140" s="599"/>
      <c r="G140" s="599"/>
      <c r="H140" s="599"/>
      <c r="I140" s="599"/>
      <c r="J140" s="599"/>
      <c r="K140" s="599"/>
      <c r="L140" s="599"/>
      <c r="M140" s="599"/>
      <c r="N140" s="599"/>
      <c r="O140" s="599"/>
      <c r="P140" s="599"/>
      <c r="Q140" s="599"/>
      <c r="R140" s="599"/>
      <c r="S140" s="599"/>
      <c r="T140" s="599"/>
      <c r="U140" s="599"/>
      <c r="V140" s="599"/>
      <c r="W140" s="599"/>
      <c r="X140" s="599"/>
      <c r="Y140" s="599"/>
      <c r="Z140" s="599"/>
    </row>
    <row r="141" spans="1:26" ht="15.75" customHeight="1" x14ac:dyDescent="0.25">
      <c r="A141" s="599"/>
      <c r="B141" s="599"/>
      <c r="C141" s="599"/>
      <c r="D141" s="599"/>
      <c r="E141" s="599"/>
      <c r="F141" s="599"/>
      <c r="G141" s="599"/>
      <c r="H141" s="599"/>
      <c r="I141" s="599"/>
      <c r="J141" s="599"/>
      <c r="K141" s="599"/>
      <c r="L141" s="599"/>
      <c r="M141" s="599"/>
      <c r="N141" s="599"/>
      <c r="O141" s="599"/>
      <c r="P141" s="599"/>
      <c r="Q141" s="599"/>
      <c r="R141" s="599"/>
      <c r="S141" s="599"/>
      <c r="T141" s="599"/>
      <c r="U141" s="599"/>
      <c r="V141" s="599"/>
      <c r="W141" s="599"/>
      <c r="X141" s="599"/>
      <c r="Y141" s="599"/>
      <c r="Z141" s="599"/>
    </row>
    <row r="142" spans="1:26" ht="15.75" customHeight="1" x14ac:dyDescent="0.25">
      <c r="A142" s="599"/>
      <c r="B142" s="599"/>
      <c r="C142" s="599"/>
      <c r="D142" s="599"/>
      <c r="E142" s="599"/>
      <c r="F142" s="599"/>
      <c r="G142" s="599"/>
      <c r="H142" s="599"/>
      <c r="I142" s="599"/>
      <c r="J142" s="599"/>
      <c r="K142" s="599"/>
      <c r="L142" s="599"/>
      <c r="M142" s="599"/>
      <c r="N142" s="599"/>
      <c r="O142" s="599"/>
      <c r="P142" s="599"/>
      <c r="Q142" s="599"/>
      <c r="R142" s="599"/>
      <c r="S142" s="599"/>
      <c r="T142" s="599"/>
      <c r="U142" s="599"/>
      <c r="V142" s="599"/>
      <c r="W142" s="599"/>
      <c r="X142" s="599"/>
      <c r="Y142" s="599"/>
      <c r="Z142" s="599"/>
    </row>
    <row r="143" spans="1:26" ht="15.75" customHeight="1" x14ac:dyDescent="0.25">
      <c r="A143" s="599"/>
      <c r="B143" s="599"/>
      <c r="C143" s="599"/>
      <c r="D143" s="599"/>
      <c r="E143" s="599"/>
      <c r="F143" s="599"/>
      <c r="G143" s="599"/>
      <c r="H143" s="599"/>
      <c r="I143" s="599"/>
      <c r="J143" s="599"/>
      <c r="K143" s="599"/>
      <c r="L143" s="599"/>
      <c r="M143" s="599"/>
      <c r="N143" s="599"/>
      <c r="O143" s="599"/>
      <c r="P143" s="599"/>
      <c r="Q143" s="599"/>
      <c r="R143" s="599"/>
      <c r="S143" s="599"/>
      <c r="T143" s="599"/>
      <c r="U143" s="599"/>
      <c r="V143" s="599"/>
      <c r="W143" s="599"/>
      <c r="X143" s="599"/>
      <c r="Y143" s="599"/>
      <c r="Z143" s="599"/>
    </row>
    <row r="144" spans="1:26" ht="15.75" customHeight="1" x14ac:dyDescent="0.25">
      <c r="A144" s="599"/>
      <c r="B144" s="599"/>
      <c r="C144" s="599"/>
      <c r="D144" s="599"/>
      <c r="E144" s="599"/>
      <c r="F144" s="599"/>
      <c r="G144" s="599"/>
      <c r="H144" s="599"/>
      <c r="I144" s="599"/>
      <c r="J144" s="599"/>
      <c r="K144" s="599"/>
      <c r="L144" s="599"/>
      <c r="M144" s="599"/>
      <c r="N144" s="599"/>
      <c r="O144" s="599"/>
      <c r="P144" s="599"/>
      <c r="Q144" s="599"/>
      <c r="R144" s="599"/>
      <c r="S144" s="599"/>
      <c r="T144" s="599"/>
      <c r="U144" s="599"/>
      <c r="V144" s="599"/>
      <c r="W144" s="599"/>
      <c r="X144" s="599"/>
      <c r="Y144" s="599"/>
      <c r="Z144" s="599"/>
    </row>
    <row r="145" spans="1:26" ht="15.75" customHeight="1" x14ac:dyDescent="0.25">
      <c r="A145" s="599"/>
      <c r="B145" s="599"/>
      <c r="C145" s="599"/>
      <c r="D145" s="599"/>
      <c r="E145" s="599"/>
      <c r="F145" s="599"/>
      <c r="G145" s="599"/>
      <c r="H145" s="599"/>
      <c r="I145" s="599"/>
      <c r="J145" s="599"/>
      <c r="K145" s="599"/>
      <c r="L145" s="599"/>
      <c r="M145" s="599"/>
      <c r="N145" s="599"/>
      <c r="O145" s="599"/>
      <c r="P145" s="599"/>
      <c r="Q145" s="599"/>
      <c r="R145" s="599"/>
      <c r="S145" s="599"/>
      <c r="T145" s="599"/>
      <c r="U145" s="599"/>
      <c r="V145" s="599"/>
      <c r="W145" s="599"/>
      <c r="X145" s="599"/>
      <c r="Y145" s="599"/>
      <c r="Z145" s="599"/>
    </row>
    <row r="146" spans="1:26" ht="15.75" customHeight="1" x14ac:dyDescent="0.25">
      <c r="A146" s="599"/>
      <c r="B146" s="599"/>
      <c r="C146" s="599"/>
      <c r="D146" s="599"/>
      <c r="E146" s="599"/>
      <c r="F146" s="599"/>
      <c r="G146" s="599"/>
      <c r="H146" s="599"/>
      <c r="I146" s="599"/>
      <c r="J146" s="599"/>
      <c r="K146" s="599"/>
      <c r="L146" s="599"/>
      <c r="M146" s="599"/>
      <c r="N146" s="599"/>
      <c r="O146" s="599"/>
      <c r="P146" s="599"/>
      <c r="Q146" s="599"/>
      <c r="R146" s="599"/>
      <c r="S146" s="599"/>
      <c r="T146" s="599"/>
      <c r="U146" s="599"/>
      <c r="V146" s="599"/>
      <c r="W146" s="599"/>
      <c r="X146" s="599"/>
      <c r="Y146" s="599"/>
      <c r="Z146" s="599"/>
    </row>
    <row r="147" spans="1:26" ht="15.75" customHeight="1" x14ac:dyDescent="0.25">
      <c r="A147" s="599"/>
      <c r="B147" s="599"/>
      <c r="C147" s="599"/>
      <c r="D147" s="599"/>
      <c r="E147" s="599"/>
      <c r="F147" s="599"/>
      <c r="G147" s="599"/>
      <c r="H147" s="599"/>
      <c r="I147" s="599"/>
      <c r="J147" s="599"/>
      <c r="K147" s="599"/>
      <c r="L147" s="599"/>
      <c r="M147" s="599"/>
      <c r="N147" s="599"/>
      <c r="O147" s="599"/>
      <c r="P147" s="599"/>
      <c r="Q147" s="599"/>
      <c r="R147" s="599"/>
      <c r="S147" s="599"/>
      <c r="T147" s="599"/>
      <c r="U147" s="599"/>
      <c r="V147" s="599"/>
      <c r="W147" s="599"/>
      <c r="X147" s="599"/>
      <c r="Y147" s="599"/>
      <c r="Z147" s="599"/>
    </row>
    <row r="148" spans="1:26" ht="15.75" customHeight="1" x14ac:dyDescent="0.25">
      <c r="A148" s="599"/>
      <c r="B148" s="599"/>
      <c r="C148" s="599"/>
      <c r="D148" s="599"/>
      <c r="E148" s="599"/>
      <c r="F148" s="599"/>
      <c r="G148" s="599"/>
      <c r="H148" s="599"/>
      <c r="I148" s="599"/>
      <c r="J148" s="599"/>
      <c r="K148" s="599"/>
      <c r="L148" s="599"/>
      <c r="M148" s="599"/>
      <c r="N148" s="599"/>
      <c r="O148" s="599"/>
      <c r="P148" s="599"/>
      <c r="Q148" s="599"/>
      <c r="R148" s="599"/>
      <c r="S148" s="599"/>
      <c r="T148" s="599"/>
      <c r="U148" s="599"/>
      <c r="V148" s="599"/>
      <c r="W148" s="599"/>
      <c r="X148" s="599"/>
      <c r="Y148" s="599"/>
      <c r="Z148" s="599"/>
    </row>
    <row r="149" spans="1:26" ht="15.75" customHeight="1" x14ac:dyDescent="0.25">
      <c r="A149" s="599"/>
      <c r="B149" s="599"/>
      <c r="C149" s="599"/>
      <c r="D149" s="599"/>
      <c r="E149" s="599"/>
      <c r="F149" s="599"/>
      <c r="G149" s="599"/>
      <c r="H149" s="599"/>
      <c r="I149" s="599"/>
      <c r="J149" s="599"/>
      <c r="K149" s="599"/>
      <c r="L149" s="599"/>
      <c r="M149" s="599"/>
      <c r="N149" s="599"/>
      <c r="O149" s="599"/>
      <c r="P149" s="599"/>
      <c r="Q149" s="599"/>
      <c r="R149" s="599"/>
      <c r="S149" s="599"/>
      <c r="T149" s="599"/>
      <c r="U149" s="599"/>
      <c r="V149" s="599"/>
      <c r="W149" s="599"/>
      <c r="X149" s="599"/>
      <c r="Y149" s="599"/>
      <c r="Z149" s="599"/>
    </row>
    <row r="150" spans="1:26" ht="15.75" customHeight="1" x14ac:dyDescent="0.25">
      <c r="A150" s="599"/>
      <c r="B150" s="599"/>
      <c r="C150" s="599"/>
      <c r="D150" s="599"/>
      <c r="E150" s="599"/>
      <c r="F150" s="599"/>
      <c r="G150" s="599"/>
      <c r="H150" s="599"/>
      <c r="I150" s="599"/>
      <c r="J150" s="599"/>
      <c r="K150" s="599"/>
      <c r="L150" s="599"/>
      <c r="M150" s="599"/>
      <c r="N150" s="599"/>
      <c r="O150" s="599"/>
      <c r="P150" s="599"/>
      <c r="Q150" s="599"/>
      <c r="R150" s="599"/>
      <c r="S150" s="599"/>
      <c r="T150" s="599"/>
      <c r="U150" s="599"/>
      <c r="V150" s="599"/>
      <c r="W150" s="599"/>
      <c r="X150" s="599"/>
      <c r="Y150" s="599"/>
      <c r="Z150" s="599"/>
    </row>
    <row r="151" spans="1:26" ht="15.75" customHeight="1" x14ac:dyDescent="0.25">
      <c r="A151" s="599"/>
      <c r="B151" s="599"/>
      <c r="C151" s="599"/>
      <c r="D151" s="599"/>
      <c r="E151" s="599"/>
      <c r="F151" s="599"/>
      <c r="G151" s="599"/>
      <c r="H151" s="599"/>
      <c r="I151" s="599"/>
      <c r="J151" s="599"/>
      <c r="K151" s="599"/>
      <c r="L151" s="599"/>
      <c r="M151" s="599"/>
      <c r="N151" s="599"/>
      <c r="O151" s="599"/>
      <c r="P151" s="599"/>
      <c r="Q151" s="599"/>
      <c r="R151" s="599"/>
      <c r="S151" s="599"/>
      <c r="T151" s="599"/>
      <c r="U151" s="599"/>
      <c r="V151" s="599"/>
      <c r="W151" s="599"/>
      <c r="X151" s="599"/>
      <c r="Y151" s="599"/>
      <c r="Z151" s="599"/>
    </row>
    <row r="152" spans="1:26" ht="15.75" customHeight="1" x14ac:dyDescent="0.25">
      <c r="A152" s="599"/>
      <c r="B152" s="599"/>
      <c r="C152" s="599"/>
      <c r="D152" s="599"/>
      <c r="E152" s="599"/>
      <c r="F152" s="599"/>
      <c r="G152" s="599"/>
      <c r="H152" s="599"/>
      <c r="I152" s="599"/>
      <c r="J152" s="599"/>
      <c r="K152" s="599"/>
      <c r="L152" s="599"/>
      <c r="M152" s="599"/>
      <c r="N152" s="599"/>
      <c r="O152" s="599"/>
      <c r="P152" s="599"/>
      <c r="Q152" s="599"/>
      <c r="R152" s="599"/>
      <c r="S152" s="599"/>
      <c r="T152" s="599"/>
      <c r="U152" s="599"/>
      <c r="V152" s="599"/>
      <c r="W152" s="599"/>
      <c r="X152" s="599"/>
      <c r="Y152" s="599"/>
      <c r="Z152" s="599"/>
    </row>
    <row r="153" spans="1:26" ht="15.75" customHeight="1" x14ac:dyDescent="0.25">
      <c r="A153" s="599"/>
      <c r="B153" s="599"/>
      <c r="C153" s="599"/>
      <c r="D153" s="599"/>
      <c r="E153" s="599"/>
      <c r="F153" s="599"/>
      <c r="G153" s="599"/>
      <c r="H153" s="599"/>
      <c r="I153" s="599"/>
      <c r="J153" s="599"/>
      <c r="K153" s="599"/>
      <c r="L153" s="599"/>
      <c r="M153" s="599"/>
      <c r="N153" s="599"/>
      <c r="O153" s="599"/>
      <c r="P153" s="599"/>
      <c r="Q153" s="599"/>
      <c r="R153" s="599"/>
      <c r="S153" s="599"/>
      <c r="T153" s="599"/>
      <c r="U153" s="599"/>
      <c r="V153" s="599"/>
      <c r="W153" s="599"/>
      <c r="X153" s="599"/>
      <c r="Y153" s="599"/>
      <c r="Z153" s="599"/>
    </row>
    <row r="154" spans="1:26" ht="15.75" customHeight="1" x14ac:dyDescent="0.25">
      <c r="A154" s="599"/>
      <c r="B154" s="599"/>
      <c r="C154" s="599"/>
      <c r="D154" s="599"/>
      <c r="E154" s="599"/>
      <c r="F154" s="599"/>
      <c r="G154" s="599"/>
      <c r="H154" s="599"/>
      <c r="I154" s="599"/>
      <c r="J154" s="599"/>
      <c r="K154" s="599"/>
      <c r="L154" s="599"/>
      <c r="M154" s="599"/>
      <c r="N154" s="599"/>
      <c r="O154" s="599"/>
      <c r="P154" s="599"/>
      <c r="Q154" s="599"/>
      <c r="R154" s="599"/>
      <c r="S154" s="599"/>
      <c r="T154" s="599"/>
      <c r="U154" s="599"/>
      <c r="V154" s="599"/>
      <c r="W154" s="599"/>
      <c r="X154" s="599"/>
      <c r="Y154" s="599"/>
      <c r="Z154" s="599"/>
    </row>
    <row r="155" spans="1:26" ht="15.75" customHeight="1" x14ac:dyDescent="0.25">
      <c r="A155" s="599"/>
      <c r="B155" s="599"/>
      <c r="C155" s="599"/>
      <c r="D155" s="599"/>
      <c r="E155" s="599"/>
      <c r="F155" s="599"/>
      <c r="G155" s="599"/>
      <c r="H155" s="599"/>
      <c r="I155" s="599"/>
      <c r="J155" s="599"/>
      <c r="K155" s="599"/>
      <c r="L155" s="599"/>
      <c r="M155" s="599"/>
      <c r="N155" s="599"/>
      <c r="O155" s="599"/>
      <c r="P155" s="599"/>
      <c r="Q155" s="599"/>
      <c r="R155" s="599"/>
      <c r="S155" s="599"/>
      <c r="T155" s="599"/>
      <c r="U155" s="599"/>
      <c r="V155" s="599"/>
      <c r="W155" s="599"/>
      <c r="X155" s="599"/>
      <c r="Y155" s="599"/>
      <c r="Z155" s="599"/>
    </row>
    <row r="156" spans="1:26" ht="15.75" customHeight="1" x14ac:dyDescent="0.25">
      <c r="A156" s="599"/>
      <c r="B156" s="599"/>
      <c r="C156" s="599"/>
      <c r="D156" s="599"/>
      <c r="E156" s="599"/>
      <c r="F156" s="599"/>
      <c r="G156" s="599"/>
      <c r="H156" s="599"/>
      <c r="I156" s="599"/>
      <c r="J156" s="599"/>
      <c r="K156" s="599"/>
      <c r="L156" s="599"/>
      <c r="M156" s="599"/>
      <c r="N156" s="599"/>
      <c r="O156" s="599"/>
      <c r="P156" s="599"/>
      <c r="Q156" s="599"/>
      <c r="R156" s="599"/>
      <c r="S156" s="599"/>
      <c r="T156" s="599"/>
      <c r="U156" s="599"/>
      <c r="V156" s="599"/>
      <c r="W156" s="599"/>
      <c r="X156" s="599"/>
      <c r="Y156" s="599"/>
      <c r="Z156" s="599"/>
    </row>
    <row r="157" spans="1:26" ht="15.75" customHeight="1" x14ac:dyDescent="0.25">
      <c r="A157" s="599"/>
      <c r="B157" s="599"/>
      <c r="C157" s="599"/>
      <c r="D157" s="599"/>
      <c r="E157" s="599"/>
      <c r="F157" s="599"/>
      <c r="G157" s="599"/>
      <c r="H157" s="599"/>
      <c r="I157" s="599"/>
      <c r="J157" s="599"/>
      <c r="K157" s="599"/>
      <c r="L157" s="599"/>
      <c r="M157" s="599"/>
      <c r="N157" s="599"/>
      <c r="O157" s="599"/>
      <c r="P157" s="599"/>
      <c r="Q157" s="599"/>
      <c r="R157" s="599"/>
      <c r="S157" s="599"/>
      <c r="T157" s="599"/>
      <c r="U157" s="599"/>
      <c r="V157" s="599"/>
      <c r="W157" s="599"/>
      <c r="X157" s="599"/>
      <c r="Y157" s="599"/>
      <c r="Z157" s="599"/>
    </row>
    <row r="158" spans="1:26" ht="15.75" customHeight="1" x14ac:dyDescent="0.25">
      <c r="A158" s="599"/>
      <c r="B158" s="599"/>
      <c r="C158" s="599"/>
      <c r="D158" s="599"/>
      <c r="E158" s="599"/>
      <c r="F158" s="599"/>
      <c r="G158" s="599"/>
      <c r="H158" s="599"/>
      <c r="I158" s="599"/>
      <c r="J158" s="599"/>
      <c r="K158" s="599"/>
      <c r="L158" s="599"/>
      <c r="M158" s="599"/>
      <c r="N158" s="599"/>
      <c r="O158" s="599"/>
      <c r="P158" s="599"/>
      <c r="Q158" s="599"/>
      <c r="R158" s="599"/>
      <c r="S158" s="599"/>
      <c r="T158" s="599"/>
      <c r="U158" s="599"/>
      <c r="V158" s="599"/>
      <c r="W158" s="599"/>
      <c r="X158" s="599"/>
      <c r="Y158" s="599"/>
      <c r="Z158" s="599"/>
    </row>
    <row r="159" spans="1:26" ht="15.75" customHeight="1" x14ac:dyDescent="0.25">
      <c r="A159" s="599"/>
      <c r="B159" s="599"/>
      <c r="C159" s="599"/>
      <c r="D159" s="599"/>
      <c r="E159" s="599"/>
      <c r="F159" s="599"/>
      <c r="G159" s="599"/>
      <c r="H159" s="599"/>
      <c r="I159" s="599"/>
      <c r="J159" s="599"/>
      <c r="K159" s="599"/>
      <c r="L159" s="599"/>
      <c r="M159" s="599"/>
      <c r="N159" s="599"/>
      <c r="O159" s="599"/>
      <c r="P159" s="599"/>
      <c r="Q159" s="599"/>
      <c r="R159" s="599"/>
      <c r="S159" s="599"/>
      <c r="T159" s="599"/>
      <c r="U159" s="599"/>
      <c r="V159" s="599"/>
      <c r="W159" s="599"/>
      <c r="X159" s="599"/>
      <c r="Y159" s="599"/>
      <c r="Z159" s="599"/>
    </row>
    <row r="160" spans="1:26" ht="15.75" customHeight="1" x14ac:dyDescent="0.25">
      <c r="A160" s="599"/>
      <c r="B160" s="599"/>
      <c r="C160" s="599"/>
      <c r="D160" s="599"/>
      <c r="E160" s="599"/>
      <c r="F160" s="599"/>
      <c r="G160" s="599"/>
      <c r="H160" s="599"/>
      <c r="I160" s="599"/>
      <c r="J160" s="599"/>
      <c r="K160" s="599"/>
      <c r="L160" s="599"/>
      <c r="M160" s="599"/>
      <c r="N160" s="599"/>
      <c r="O160" s="599"/>
      <c r="P160" s="599"/>
      <c r="Q160" s="599"/>
      <c r="R160" s="599"/>
      <c r="S160" s="599"/>
      <c r="T160" s="599"/>
      <c r="U160" s="599"/>
      <c r="V160" s="599"/>
      <c r="W160" s="599"/>
      <c r="X160" s="599"/>
      <c r="Y160" s="599"/>
      <c r="Z160" s="599"/>
    </row>
    <row r="161" spans="1:26" ht="15.75" customHeight="1" x14ac:dyDescent="0.25">
      <c r="A161" s="599"/>
      <c r="B161" s="599"/>
      <c r="C161" s="599"/>
      <c r="D161" s="599"/>
      <c r="E161" s="599"/>
      <c r="F161" s="599"/>
      <c r="G161" s="599"/>
      <c r="H161" s="599"/>
      <c r="I161" s="599"/>
      <c r="J161" s="599"/>
      <c r="K161" s="599"/>
      <c r="L161" s="599"/>
      <c r="M161" s="599"/>
      <c r="N161" s="599"/>
      <c r="O161" s="599"/>
      <c r="P161" s="599"/>
      <c r="Q161" s="599"/>
      <c r="R161" s="599"/>
      <c r="S161" s="599"/>
      <c r="T161" s="599"/>
      <c r="U161" s="599"/>
      <c r="V161" s="599"/>
      <c r="W161" s="599"/>
      <c r="X161" s="599"/>
      <c r="Y161" s="599"/>
      <c r="Z161" s="599"/>
    </row>
    <row r="162" spans="1:26" ht="15.75" customHeight="1" x14ac:dyDescent="0.25">
      <c r="A162" s="599"/>
      <c r="B162" s="599"/>
      <c r="C162" s="599"/>
      <c r="D162" s="599"/>
      <c r="E162" s="599"/>
      <c r="F162" s="599"/>
      <c r="G162" s="599"/>
      <c r="H162" s="599"/>
      <c r="I162" s="599"/>
      <c r="J162" s="599"/>
      <c r="K162" s="599"/>
      <c r="L162" s="599"/>
      <c r="M162" s="599"/>
      <c r="N162" s="599"/>
      <c r="O162" s="599"/>
      <c r="P162" s="599"/>
      <c r="Q162" s="599"/>
      <c r="R162" s="599"/>
      <c r="S162" s="599"/>
      <c r="T162" s="599"/>
      <c r="U162" s="599"/>
      <c r="V162" s="599"/>
      <c r="W162" s="599"/>
      <c r="X162" s="599"/>
      <c r="Y162" s="599"/>
      <c r="Z162" s="599"/>
    </row>
    <row r="163" spans="1:26" ht="15.75" customHeight="1" x14ac:dyDescent="0.25">
      <c r="A163" s="599"/>
      <c r="B163" s="599"/>
      <c r="C163" s="599"/>
      <c r="D163" s="599"/>
      <c r="E163" s="599"/>
      <c r="F163" s="599"/>
      <c r="G163" s="599"/>
      <c r="H163" s="599"/>
      <c r="I163" s="599"/>
      <c r="J163" s="599"/>
      <c r="K163" s="599"/>
      <c r="L163" s="599"/>
      <c r="M163" s="599"/>
      <c r="N163" s="599"/>
      <c r="O163" s="599"/>
      <c r="P163" s="599"/>
      <c r="Q163" s="599"/>
      <c r="R163" s="599"/>
      <c r="S163" s="599"/>
      <c r="T163" s="599"/>
      <c r="U163" s="599"/>
      <c r="V163" s="599"/>
      <c r="W163" s="599"/>
      <c r="X163" s="599"/>
      <c r="Y163" s="599"/>
      <c r="Z163" s="599"/>
    </row>
    <row r="164" spans="1:26" ht="15.75" customHeight="1" x14ac:dyDescent="0.25">
      <c r="A164" s="599"/>
      <c r="B164" s="599"/>
      <c r="C164" s="599"/>
      <c r="D164" s="599"/>
      <c r="E164" s="599"/>
      <c r="F164" s="599"/>
      <c r="G164" s="599"/>
      <c r="H164" s="599"/>
      <c r="I164" s="599"/>
      <c r="J164" s="599"/>
      <c r="K164" s="599"/>
      <c r="L164" s="599"/>
      <c r="M164" s="599"/>
      <c r="N164" s="599"/>
      <c r="O164" s="599"/>
      <c r="P164" s="599"/>
      <c r="Q164" s="599"/>
      <c r="R164" s="599"/>
      <c r="S164" s="599"/>
      <c r="T164" s="599"/>
      <c r="U164" s="599"/>
      <c r="V164" s="599"/>
      <c r="W164" s="599"/>
      <c r="X164" s="599"/>
      <c r="Y164" s="599"/>
      <c r="Z164" s="599"/>
    </row>
    <row r="165" spans="1:26" ht="15.75" customHeight="1" x14ac:dyDescent="0.25">
      <c r="A165" s="599"/>
      <c r="B165" s="599"/>
      <c r="C165" s="599"/>
      <c r="D165" s="599"/>
      <c r="E165" s="599"/>
      <c r="F165" s="599"/>
      <c r="G165" s="599"/>
      <c r="H165" s="599"/>
      <c r="I165" s="599"/>
      <c r="J165" s="599"/>
      <c r="K165" s="599"/>
      <c r="L165" s="599"/>
      <c r="M165" s="599"/>
      <c r="N165" s="599"/>
      <c r="O165" s="599"/>
      <c r="P165" s="599"/>
      <c r="Q165" s="599"/>
      <c r="R165" s="599"/>
      <c r="S165" s="599"/>
      <c r="T165" s="599"/>
      <c r="U165" s="599"/>
      <c r="V165" s="599"/>
      <c r="W165" s="599"/>
      <c r="X165" s="599"/>
      <c r="Y165" s="599"/>
      <c r="Z165" s="599"/>
    </row>
    <row r="166" spans="1:26" ht="15.75" customHeight="1" x14ac:dyDescent="0.25">
      <c r="A166" s="599"/>
      <c r="B166" s="599"/>
      <c r="C166" s="599"/>
      <c r="D166" s="599"/>
      <c r="E166" s="599"/>
      <c r="F166" s="599"/>
      <c r="G166" s="599"/>
      <c r="H166" s="599"/>
      <c r="I166" s="599"/>
      <c r="J166" s="599"/>
      <c r="K166" s="599"/>
      <c r="L166" s="599"/>
      <c r="M166" s="599"/>
      <c r="N166" s="599"/>
      <c r="O166" s="599"/>
      <c r="P166" s="599"/>
      <c r="Q166" s="599"/>
      <c r="R166" s="599"/>
      <c r="S166" s="599"/>
      <c r="T166" s="599"/>
      <c r="U166" s="599"/>
      <c r="V166" s="599"/>
      <c r="W166" s="599"/>
      <c r="X166" s="599"/>
      <c r="Y166" s="599"/>
      <c r="Z166" s="599"/>
    </row>
    <row r="167" spans="1:26" ht="15.75" customHeight="1" x14ac:dyDescent="0.25">
      <c r="A167" s="599"/>
      <c r="B167" s="599"/>
      <c r="C167" s="599"/>
      <c r="D167" s="599"/>
      <c r="E167" s="599"/>
      <c r="F167" s="599"/>
      <c r="G167" s="599"/>
      <c r="H167" s="599"/>
      <c r="I167" s="599"/>
      <c r="J167" s="599"/>
      <c r="K167" s="599"/>
      <c r="L167" s="599"/>
      <c r="M167" s="599"/>
      <c r="N167" s="599"/>
      <c r="O167" s="599"/>
      <c r="P167" s="599"/>
      <c r="Q167" s="599"/>
      <c r="R167" s="599"/>
      <c r="S167" s="599"/>
      <c r="T167" s="599"/>
      <c r="U167" s="599"/>
      <c r="V167" s="599"/>
      <c r="W167" s="599"/>
      <c r="X167" s="599"/>
      <c r="Y167" s="599"/>
      <c r="Z167" s="599"/>
    </row>
    <row r="168" spans="1:26" ht="15.75" customHeight="1" x14ac:dyDescent="0.25">
      <c r="A168" s="599"/>
      <c r="B168" s="599"/>
      <c r="C168" s="599"/>
      <c r="D168" s="599"/>
      <c r="E168" s="599"/>
      <c r="F168" s="599"/>
      <c r="G168" s="599"/>
      <c r="H168" s="599"/>
      <c r="I168" s="599"/>
      <c r="J168" s="599"/>
      <c r="K168" s="599"/>
      <c r="L168" s="599"/>
      <c r="M168" s="599"/>
      <c r="N168" s="599"/>
      <c r="O168" s="599"/>
      <c r="P168" s="599"/>
      <c r="Q168" s="599"/>
      <c r="R168" s="599"/>
      <c r="S168" s="599"/>
      <c r="T168" s="599"/>
      <c r="U168" s="599"/>
      <c r="V168" s="599"/>
      <c r="W168" s="599"/>
      <c r="X168" s="599"/>
      <c r="Y168" s="599"/>
      <c r="Z168" s="599"/>
    </row>
    <row r="169" spans="1:26" ht="15.75" customHeight="1" x14ac:dyDescent="0.25">
      <c r="A169" s="599"/>
      <c r="B169" s="599"/>
      <c r="C169" s="599"/>
      <c r="D169" s="599"/>
      <c r="E169" s="599"/>
      <c r="F169" s="599"/>
      <c r="G169" s="599"/>
      <c r="H169" s="599"/>
      <c r="I169" s="599"/>
      <c r="J169" s="599"/>
      <c r="K169" s="599"/>
      <c r="L169" s="599"/>
      <c r="M169" s="599"/>
      <c r="N169" s="599"/>
      <c r="O169" s="599"/>
      <c r="P169" s="599"/>
      <c r="Q169" s="599"/>
      <c r="R169" s="599"/>
      <c r="S169" s="599"/>
      <c r="T169" s="599"/>
      <c r="U169" s="599"/>
      <c r="V169" s="599"/>
      <c r="W169" s="599"/>
      <c r="X169" s="599"/>
      <c r="Y169" s="599"/>
      <c r="Z169" s="599"/>
    </row>
    <row r="170" spans="1:26" ht="15.75" customHeight="1" x14ac:dyDescent="0.25">
      <c r="A170" s="599"/>
      <c r="B170" s="599"/>
      <c r="C170" s="599"/>
      <c r="D170" s="599"/>
      <c r="E170" s="599"/>
      <c r="F170" s="599"/>
      <c r="G170" s="599"/>
      <c r="H170" s="599"/>
      <c r="I170" s="599"/>
      <c r="J170" s="599"/>
      <c r="K170" s="599"/>
      <c r="L170" s="599"/>
      <c r="M170" s="599"/>
      <c r="N170" s="599"/>
      <c r="O170" s="599"/>
      <c r="P170" s="599"/>
      <c r="Q170" s="599"/>
      <c r="R170" s="599"/>
      <c r="S170" s="599"/>
      <c r="T170" s="599"/>
      <c r="U170" s="599"/>
      <c r="V170" s="599"/>
      <c r="W170" s="599"/>
      <c r="X170" s="599"/>
      <c r="Y170" s="599"/>
      <c r="Z170" s="599"/>
    </row>
    <row r="171" spans="1:26" ht="15.75" customHeight="1" x14ac:dyDescent="0.25">
      <c r="A171" s="599"/>
      <c r="B171" s="599"/>
      <c r="C171" s="599"/>
      <c r="D171" s="599"/>
      <c r="E171" s="599"/>
      <c r="F171" s="599"/>
      <c r="G171" s="599"/>
      <c r="H171" s="599"/>
      <c r="I171" s="599"/>
      <c r="J171" s="599"/>
      <c r="K171" s="599"/>
      <c r="L171" s="599"/>
      <c r="M171" s="599"/>
      <c r="N171" s="599"/>
      <c r="O171" s="599"/>
      <c r="P171" s="599"/>
      <c r="Q171" s="599"/>
      <c r="R171" s="599"/>
      <c r="S171" s="599"/>
      <c r="T171" s="599"/>
      <c r="U171" s="599"/>
      <c r="V171" s="599"/>
      <c r="W171" s="599"/>
      <c r="X171" s="599"/>
      <c r="Y171" s="599"/>
      <c r="Z171" s="599"/>
    </row>
    <row r="172" spans="1:26" ht="15.75" customHeight="1" x14ac:dyDescent="0.25">
      <c r="A172" s="599"/>
      <c r="B172" s="599"/>
      <c r="C172" s="599"/>
      <c r="D172" s="599"/>
      <c r="E172" s="599"/>
      <c r="F172" s="599"/>
      <c r="G172" s="599"/>
      <c r="H172" s="599"/>
      <c r="I172" s="599"/>
      <c r="J172" s="599"/>
      <c r="K172" s="599"/>
      <c r="L172" s="599"/>
      <c r="M172" s="599"/>
      <c r="N172" s="599"/>
      <c r="O172" s="599"/>
      <c r="P172" s="599"/>
      <c r="Q172" s="599"/>
      <c r="R172" s="599"/>
      <c r="S172" s="599"/>
      <c r="T172" s="599"/>
      <c r="U172" s="599"/>
      <c r="V172" s="599"/>
      <c r="W172" s="599"/>
      <c r="X172" s="599"/>
      <c r="Y172" s="599"/>
      <c r="Z172" s="599"/>
    </row>
    <row r="173" spans="1:26" ht="15.75" customHeight="1" x14ac:dyDescent="0.25">
      <c r="A173" s="599"/>
      <c r="B173" s="599"/>
      <c r="C173" s="599"/>
      <c r="D173" s="599"/>
      <c r="E173" s="599"/>
      <c r="F173" s="599"/>
      <c r="G173" s="599"/>
      <c r="H173" s="599"/>
      <c r="I173" s="599"/>
      <c r="J173" s="599"/>
      <c r="K173" s="599"/>
      <c r="L173" s="599"/>
      <c r="M173" s="599"/>
      <c r="N173" s="599"/>
      <c r="O173" s="599"/>
      <c r="P173" s="599"/>
      <c r="Q173" s="599"/>
      <c r="R173" s="599"/>
      <c r="S173" s="599"/>
      <c r="T173" s="599"/>
      <c r="U173" s="599"/>
      <c r="V173" s="599"/>
      <c r="W173" s="599"/>
      <c r="X173" s="599"/>
      <c r="Y173" s="599"/>
      <c r="Z173" s="599"/>
    </row>
    <row r="174" spans="1:26" ht="15.75" customHeight="1" x14ac:dyDescent="0.25">
      <c r="A174" s="599"/>
      <c r="B174" s="599"/>
      <c r="C174" s="599"/>
      <c r="D174" s="599"/>
      <c r="E174" s="599"/>
      <c r="F174" s="599"/>
      <c r="G174" s="599"/>
      <c r="H174" s="599"/>
      <c r="I174" s="599"/>
      <c r="J174" s="599"/>
      <c r="K174" s="599"/>
      <c r="L174" s="599"/>
      <c r="M174" s="599"/>
      <c r="N174" s="599"/>
      <c r="O174" s="599"/>
      <c r="P174" s="599"/>
      <c r="Q174" s="599"/>
      <c r="R174" s="599"/>
      <c r="S174" s="599"/>
      <c r="T174" s="599"/>
      <c r="U174" s="599"/>
      <c r="V174" s="599"/>
      <c r="W174" s="599"/>
      <c r="X174" s="599"/>
      <c r="Y174" s="599"/>
      <c r="Z174" s="599"/>
    </row>
    <row r="175" spans="1:26" ht="15.75" customHeight="1" x14ac:dyDescent="0.25">
      <c r="A175" s="599"/>
      <c r="B175" s="599"/>
      <c r="C175" s="599"/>
      <c r="D175" s="599"/>
      <c r="E175" s="599"/>
      <c r="F175" s="599"/>
      <c r="G175" s="599"/>
      <c r="H175" s="599"/>
      <c r="I175" s="599"/>
      <c r="J175" s="599"/>
      <c r="K175" s="599"/>
      <c r="L175" s="599"/>
      <c r="M175" s="599"/>
      <c r="N175" s="599"/>
      <c r="O175" s="599"/>
      <c r="P175" s="599"/>
      <c r="Q175" s="599"/>
      <c r="R175" s="599"/>
      <c r="S175" s="599"/>
      <c r="T175" s="599"/>
      <c r="U175" s="599"/>
      <c r="V175" s="599"/>
      <c r="W175" s="599"/>
      <c r="X175" s="599"/>
      <c r="Y175" s="599"/>
      <c r="Z175" s="599"/>
    </row>
    <row r="176" spans="1:26" ht="15.75" customHeight="1" x14ac:dyDescent="0.25">
      <c r="A176" s="599"/>
      <c r="B176" s="599"/>
      <c r="C176" s="599"/>
      <c r="D176" s="599"/>
      <c r="E176" s="599"/>
      <c r="F176" s="599"/>
      <c r="G176" s="599"/>
      <c r="H176" s="599"/>
      <c r="I176" s="599"/>
      <c r="J176" s="599"/>
      <c r="K176" s="599"/>
      <c r="L176" s="599"/>
      <c r="M176" s="599"/>
      <c r="N176" s="599"/>
      <c r="O176" s="599"/>
      <c r="P176" s="599"/>
      <c r="Q176" s="599"/>
      <c r="R176" s="599"/>
      <c r="S176" s="599"/>
      <c r="T176" s="599"/>
      <c r="U176" s="599"/>
      <c r="V176" s="599"/>
      <c r="W176" s="599"/>
      <c r="X176" s="599"/>
      <c r="Y176" s="599"/>
      <c r="Z176" s="599"/>
    </row>
    <row r="177" spans="1:26" ht="15.75" customHeight="1" x14ac:dyDescent="0.25">
      <c r="A177" s="599"/>
      <c r="B177" s="599"/>
      <c r="C177" s="599"/>
      <c r="D177" s="599"/>
      <c r="E177" s="599"/>
      <c r="F177" s="599"/>
      <c r="G177" s="599"/>
      <c r="H177" s="599"/>
      <c r="I177" s="599"/>
      <c r="J177" s="599"/>
      <c r="K177" s="599"/>
      <c r="L177" s="599"/>
      <c r="M177" s="599"/>
      <c r="N177" s="599"/>
      <c r="O177" s="599"/>
      <c r="P177" s="599"/>
      <c r="Q177" s="599"/>
      <c r="R177" s="599"/>
      <c r="S177" s="599"/>
      <c r="T177" s="599"/>
      <c r="U177" s="599"/>
      <c r="V177" s="599"/>
      <c r="W177" s="599"/>
      <c r="X177" s="599"/>
      <c r="Y177" s="599"/>
      <c r="Z177" s="599"/>
    </row>
    <row r="178" spans="1:26" ht="15.75" customHeight="1" x14ac:dyDescent="0.25">
      <c r="A178" s="599"/>
      <c r="B178" s="599"/>
      <c r="C178" s="599"/>
      <c r="D178" s="599"/>
      <c r="E178" s="599"/>
      <c r="F178" s="599"/>
      <c r="G178" s="599"/>
      <c r="H178" s="599"/>
      <c r="I178" s="599"/>
      <c r="J178" s="599"/>
      <c r="K178" s="599"/>
      <c r="L178" s="599"/>
      <c r="M178" s="599"/>
      <c r="N178" s="599"/>
      <c r="O178" s="599"/>
      <c r="P178" s="599"/>
      <c r="Q178" s="599"/>
      <c r="R178" s="599"/>
      <c r="S178" s="599"/>
      <c r="T178" s="599"/>
      <c r="U178" s="599"/>
      <c r="V178" s="599"/>
      <c r="W178" s="599"/>
      <c r="X178" s="599"/>
      <c r="Y178" s="599"/>
      <c r="Z178" s="599"/>
    </row>
    <row r="179" spans="1:26" ht="15.75" customHeight="1" x14ac:dyDescent="0.25">
      <c r="A179" s="599"/>
      <c r="B179" s="599"/>
      <c r="C179" s="599"/>
      <c r="D179" s="599"/>
      <c r="E179" s="599"/>
      <c r="F179" s="599"/>
      <c r="G179" s="599"/>
      <c r="H179" s="599"/>
      <c r="I179" s="599"/>
      <c r="J179" s="599"/>
      <c r="K179" s="599"/>
      <c r="L179" s="599"/>
      <c r="M179" s="599"/>
      <c r="N179" s="599"/>
      <c r="O179" s="599"/>
      <c r="P179" s="599"/>
      <c r="Q179" s="599"/>
      <c r="R179" s="599"/>
      <c r="S179" s="599"/>
      <c r="T179" s="599"/>
      <c r="U179" s="599"/>
      <c r="V179" s="599"/>
      <c r="W179" s="599"/>
      <c r="X179" s="599"/>
      <c r="Y179" s="599"/>
      <c r="Z179" s="599"/>
    </row>
    <row r="180" spans="1:26" ht="15.75" customHeight="1" x14ac:dyDescent="0.25">
      <c r="A180" s="599"/>
      <c r="B180" s="599"/>
      <c r="C180" s="599"/>
      <c r="D180" s="599"/>
      <c r="E180" s="599"/>
      <c r="F180" s="599"/>
      <c r="G180" s="599"/>
      <c r="H180" s="599"/>
      <c r="I180" s="599"/>
      <c r="J180" s="599"/>
      <c r="K180" s="599"/>
      <c r="L180" s="599"/>
      <c r="M180" s="599"/>
      <c r="N180" s="599"/>
      <c r="O180" s="599"/>
      <c r="P180" s="599"/>
      <c r="Q180" s="599"/>
      <c r="R180" s="599"/>
      <c r="S180" s="599"/>
      <c r="T180" s="599"/>
      <c r="U180" s="599"/>
      <c r="V180" s="599"/>
      <c r="W180" s="599"/>
      <c r="X180" s="599"/>
      <c r="Y180" s="599"/>
      <c r="Z180" s="599"/>
    </row>
    <row r="181" spans="1:26" ht="15.75" customHeight="1" x14ac:dyDescent="0.25">
      <c r="A181" s="599"/>
      <c r="B181" s="599"/>
      <c r="C181" s="599"/>
      <c r="D181" s="599"/>
      <c r="E181" s="599"/>
      <c r="F181" s="599"/>
      <c r="G181" s="599"/>
      <c r="H181" s="599"/>
      <c r="I181" s="599"/>
      <c r="J181" s="599"/>
      <c r="K181" s="599"/>
      <c r="L181" s="599"/>
      <c r="M181" s="599"/>
      <c r="N181" s="599"/>
      <c r="O181" s="599"/>
      <c r="P181" s="599"/>
      <c r="Q181" s="599"/>
      <c r="R181" s="599"/>
      <c r="S181" s="599"/>
      <c r="T181" s="599"/>
      <c r="U181" s="599"/>
      <c r="V181" s="599"/>
      <c r="W181" s="599"/>
      <c r="X181" s="599"/>
      <c r="Y181" s="599"/>
      <c r="Z181" s="599"/>
    </row>
    <row r="182" spans="1:26" ht="15.75" customHeight="1" x14ac:dyDescent="0.25">
      <c r="A182" s="599"/>
      <c r="B182" s="599"/>
      <c r="C182" s="599"/>
      <c r="D182" s="599"/>
      <c r="E182" s="599"/>
      <c r="F182" s="599"/>
      <c r="G182" s="599"/>
      <c r="H182" s="599"/>
      <c r="I182" s="599"/>
      <c r="J182" s="599"/>
      <c r="K182" s="599"/>
      <c r="L182" s="599"/>
      <c r="M182" s="599"/>
      <c r="N182" s="599"/>
      <c r="O182" s="599"/>
      <c r="P182" s="599"/>
      <c r="Q182" s="599"/>
      <c r="R182" s="599"/>
      <c r="S182" s="599"/>
      <c r="T182" s="599"/>
      <c r="U182" s="599"/>
      <c r="V182" s="599"/>
      <c r="W182" s="599"/>
      <c r="X182" s="599"/>
      <c r="Y182" s="599"/>
      <c r="Z182" s="599"/>
    </row>
    <row r="183" spans="1:26" ht="15.75" customHeight="1" x14ac:dyDescent="0.25">
      <c r="A183" s="599"/>
      <c r="B183" s="599"/>
      <c r="C183" s="599"/>
      <c r="D183" s="599"/>
      <c r="E183" s="599"/>
      <c r="F183" s="599"/>
      <c r="G183" s="599"/>
      <c r="H183" s="599"/>
      <c r="I183" s="599"/>
      <c r="J183" s="599"/>
      <c r="K183" s="599"/>
      <c r="L183" s="599"/>
      <c r="M183" s="599"/>
      <c r="N183" s="599"/>
      <c r="O183" s="599"/>
      <c r="P183" s="599"/>
      <c r="Q183" s="599"/>
      <c r="R183" s="599"/>
      <c r="S183" s="599"/>
      <c r="T183" s="599"/>
      <c r="U183" s="599"/>
      <c r="V183" s="599"/>
      <c r="W183" s="599"/>
      <c r="X183" s="599"/>
      <c r="Y183" s="599"/>
      <c r="Z183" s="599"/>
    </row>
    <row r="184" spans="1:26" ht="15.75" customHeight="1" x14ac:dyDescent="0.25">
      <c r="A184" s="599"/>
      <c r="B184" s="599"/>
      <c r="C184" s="599"/>
      <c r="D184" s="599"/>
      <c r="E184" s="599"/>
      <c r="F184" s="599"/>
      <c r="G184" s="599"/>
      <c r="H184" s="599"/>
      <c r="I184" s="599"/>
      <c r="J184" s="599"/>
      <c r="K184" s="599"/>
      <c r="L184" s="599"/>
      <c r="M184" s="599"/>
      <c r="N184" s="599"/>
      <c r="O184" s="599"/>
      <c r="P184" s="599"/>
      <c r="Q184" s="599"/>
      <c r="R184" s="599"/>
      <c r="S184" s="599"/>
      <c r="T184" s="599"/>
      <c r="U184" s="599"/>
      <c r="V184" s="599"/>
      <c r="W184" s="599"/>
      <c r="X184" s="599"/>
      <c r="Y184" s="599"/>
      <c r="Z184" s="599"/>
    </row>
    <row r="185" spans="1:26" ht="15.75" customHeight="1" x14ac:dyDescent="0.25">
      <c r="A185" s="599"/>
      <c r="B185" s="599"/>
      <c r="C185" s="599"/>
      <c r="D185" s="599"/>
      <c r="E185" s="599"/>
      <c r="F185" s="599"/>
      <c r="G185" s="599"/>
      <c r="H185" s="599"/>
      <c r="I185" s="599"/>
      <c r="J185" s="599"/>
      <c r="K185" s="599"/>
      <c r="L185" s="599"/>
      <c r="M185" s="599"/>
      <c r="N185" s="599"/>
      <c r="O185" s="599"/>
      <c r="P185" s="599"/>
      <c r="Q185" s="599"/>
      <c r="R185" s="599"/>
      <c r="S185" s="599"/>
      <c r="T185" s="599"/>
      <c r="U185" s="599"/>
      <c r="V185" s="599"/>
      <c r="W185" s="599"/>
      <c r="X185" s="599"/>
      <c r="Y185" s="599"/>
      <c r="Z185" s="599"/>
    </row>
    <row r="186" spans="1:26" ht="15.75" customHeight="1" x14ac:dyDescent="0.25">
      <c r="A186" s="599"/>
      <c r="B186" s="599"/>
      <c r="C186" s="599"/>
      <c r="D186" s="599"/>
      <c r="E186" s="599"/>
      <c r="F186" s="599"/>
      <c r="G186" s="599"/>
      <c r="H186" s="599"/>
      <c r="I186" s="599"/>
      <c r="J186" s="599"/>
      <c r="K186" s="599"/>
      <c r="L186" s="599"/>
      <c r="M186" s="599"/>
      <c r="N186" s="599"/>
      <c r="O186" s="599"/>
      <c r="P186" s="599"/>
      <c r="Q186" s="599"/>
      <c r="R186" s="599"/>
      <c r="S186" s="599"/>
      <c r="T186" s="599"/>
      <c r="U186" s="599"/>
      <c r="V186" s="599"/>
      <c r="W186" s="599"/>
      <c r="X186" s="599"/>
      <c r="Y186" s="599"/>
      <c r="Z186" s="599"/>
    </row>
    <row r="187" spans="1:26" ht="15.75" customHeight="1" x14ac:dyDescent="0.25">
      <c r="A187" s="599"/>
      <c r="B187" s="599"/>
      <c r="C187" s="599"/>
      <c r="D187" s="599"/>
      <c r="E187" s="599"/>
      <c r="F187" s="599"/>
      <c r="G187" s="599"/>
      <c r="H187" s="599"/>
      <c r="I187" s="599"/>
      <c r="J187" s="599"/>
      <c r="K187" s="599"/>
      <c r="L187" s="599"/>
      <c r="M187" s="599"/>
      <c r="N187" s="599"/>
      <c r="O187" s="599"/>
      <c r="P187" s="599"/>
      <c r="Q187" s="599"/>
      <c r="R187" s="599"/>
      <c r="S187" s="599"/>
      <c r="T187" s="599"/>
      <c r="U187" s="599"/>
      <c r="V187" s="599"/>
      <c r="W187" s="599"/>
      <c r="X187" s="599"/>
      <c r="Y187" s="599"/>
      <c r="Z187" s="599"/>
    </row>
    <row r="188" spans="1:26" ht="15.75" customHeight="1" x14ac:dyDescent="0.25">
      <c r="A188" s="599"/>
      <c r="B188" s="599"/>
      <c r="C188" s="599"/>
      <c r="D188" s="599"/>
      <c r="E188" s="599"/>
      <c r="F188" s="599"/>
      <c r="G188" s="599"/>
      <c r="H188" s="599"/>
      <c r="I188" s="599"/>
      <c r="J188" s="599"/>
      <c r="K188" s="599"/>
      <c r="L188" s="599"/>
      <c r="M188" s="599"/>
      <c r="N188" s="599"/>
      <c r="O188" s="599"/>
      <c r="P188" s="599"/>
      <c r="Q188" s="599"/>
      <c r="R188" s="599"/>
      <c r="S188" s="599"/>
      <c r="T188" s="599"/>
      <c r="U188" s="599"/>
      <c r="V188" s="599"/>
      <c r="W188" s="599"/>
      <c r="X188" s="599"/>
      <c r="Y188" s="599"/>
      <c r="Z188" s="599"/>
    </row>
    <row r="189" spans="1:26" ht="15.75" customHeight="1" x14ac:dyDescent="0.25">
      <c r="A189" s="599"/>
      <c r="B189" s="599"/>
      <c r="C189" s="599"/>
      <c r="D189" s="599"/>
      <c r="E189" s="599"/>
      <c r="F189" s="599"/>
      <c r="G189" s="599"/>
      <c r="H189" s="599"/>
      <c r="I189" s="599"/>
      <c r="J189" s="599"/>
      <c r="K189" s="599"/>
      <c r="L189" s="599"/>
      <c r="M189" s="599"/>
      <c r="N189" s="599"/>
      <c r="O189" s="599"/>
      <c r="P189" s="599"/>
      <c r="Q189" s="599"/>
      <c r="R189" s="599"/>
      <c r="S189" s="599"/>
      <c r="T189" s="599"/>
      <c r="U189" s="599"/>
      <c r="V189" s="599"/>
      <c r="W189" s="599"/>
      <c r="X189" s="599"/>
      <c r="Y189" s="599"/>
      <c r="Z189" s="599"/>
    </row>
    <row r="190" spans="1:26" ht="15.75" customHeight="1" x14ac:dyDescent="0.25">
      <c r="A190" s="599"/>
      <c r="B190" s="599"/>
      <c r="C190" s="599"/>
      <c r="D190" s="599"/>
      <c r="E190" s="599"/>
      <c r="F190" s="599"/>
      <c r="G190" s="599"/>
      <c r="H190" s="599"/>
      <c r="I190" s="599"/>
      <c r="J190" s="599"/>
      <c r="K190" s="599"/>
      <c r="L190" s="599"/>
      <c r="M190" s="599"/>
      <c r="N190" s="599"/>
      <c r="O190" s="599"/>
      <c r="P190" s="599"/>
      <c r="Q190" s="599"/>
      <c r="R190" s="599"/>
      <c r="S190" s="599"/>
      <c r="T190" s="599"/>
      <c r="U190" s="599"/>
      <c r="V190" s="599"/>
      <c r="W190" s="599"/>
      <c r="X190" s="599"/>
      <c r="Y190" s="599"/>
      <c r="Z190" s="599"/>
    </row>
    <row r="191" spans="1:26" ht="15.75" customHeight="1" x14ac:dyDescent="0.25">
      <c r="A191" s="599"/>
      <c r="B191" s="599"/>
      <c r="C191" s="599"/>
      <c r="D191" s="599"/>
      <c r="E191" s="599"/>
      <c r="F191" s="599"/>
      <c r="G191" s="599"/>
      <c r="H191" s="599"/>
      <c r="I191" s="599"/>
      <c r="J191" s="599"/>
      <c r="K191" s="599"/>
      <c r="L191" s="599"/>
      <c r="M191" s="599"/>
      <c r="N191" s="599"/>
      <c r="O191" s="599"/>
      <c r="P191" s="599"/>
      <c r="Q191" s="599"/>
      <c r="R191" s="599"/>
      <c r="S191" s="599"/>
      <c r="T191" s="599"/>
      <c r="U191" s="599"/>
      <c r="V191" s="599"/>
      <c r="W191" s="599"/>
      <c r="X191" s="599"/>
      <c r="Y191" s="599"/>
      <c r="Z191" s="599"/>
    </row>
    <row r="192" spans="1:26" ht="15.75" customHeight="1" x14ac:dyDescent="0.25">
      <c r="A192" s="599"/>
      <c r="B192" s="599"/>
      <c r="C192" s="599"/>
      <c r="D192" s="599"/>
      <c r="E192" s="599"/>
      <c r="F192" s="599"/>
      <c r="G192" s="599"/>
      <c r="H192" s="599"/>
      <c r="I192" s="599"/>
      <c r="J192" s="599"/>
      <c r="K192" s="599"/>
      <c r="L192" s="599"/>
      <c r="M192" s="599"/>
      <c r="N192" s="599"/>
      <c r="O192" s="599"/>
      <c r="P192" s="599"/>
      <c r="Q192" s="599"/>
      <c r="R192" s="599"/>
      <c r="S192" s="599"/>
      <c r="T192" s="599"/>
      <c r="U192" s="599"/>
      <c r="V192" s="599"/>
      <c r="W192" s="599"/>
      <c r="X192" s="599"/>
      <c r="Y192" s="599"/>
      <c r="Z192" s="599"/>
    </row>
    <row r="193" spans="1:26" ht="15.75" customHeight="1" x14ac:dyDescent="0.25">
      <c r="A193" s="599"/>
      <c r="B193" s="599"/>
      <c r="C193" s="599"/>
      <c r="D193" s="599"/>
      <c r="E193" s="599"/>
      <c r="F193" s="599"/>
      <c r="G193" s="599"/>
      <c r="H193" s="599"/>
      <c r="I193" s="599"/>
      <c r="J193" s="599"/>
      <c r="K193" s="599"/>
      <c r="L193" s="599"/>
      <c r="M193" s="599"/>
      <c r="N193" s="599"/>
      <c r="O193" s="599"/>
      <c r="P193" s="599"/>
      <c r="Q193" s="599"/>
      <c r="R193" s="599"/>
      <c r="S193" s="599"/>
      <c r="T193" s="599"/>
      <c r="U193" s="599"/>
      <c r="V193" s="599"/>
      <c r="W193" s="599"/>
      <c r="X193" s="599"/>
      <c r="Y193" s="599"/>
      <c r="Z193" s="599"/>
    </row>
    <row r="194" spans="1:26" ht="15.75" customHeight="1" x14ac:dyDescent="0.25">
      <c r="A194" s="599"/>
      <c r="B194" s="599"/>
      <c r="C194" s="599"/>
      <c r="D194" s="599"/>
      <c r="E194" s="599"/>
      <c r="F194" s="599"/>
      <c r="G194" s="599"/>
      <c r="H194" s="599"/>
      <c r="I194" s="599"/>
      <c r="J194" s="599"/>
      <c r="K194" s="599"/>
      <c r="L194" s="599"/>
      <c r="M194" s="599"/>
      <c r="N194" s="599"/>
      <c r="O194" s="599"/>
      <c r="P194" s="599"/>
      <c r="Q194" s="599"/>
      <c r="R194" s="599"/>
      <c r="S194" s="599"/>
      <c r="T194" s="599"/>
      <c r="U194" s="599"/>
      <c r="V194" s="599"/>
      <c r="W194" s="599"/>
      <c r="X194" s="599"/>
      <c r="Y194" s="599"/>
      <c r="Z194" s="599"/>
    </row>
    <row r="195" spans="1:26" ht="15.75" customHeight="1" x14ac:dyDescent="0.25">
      <c r="A195" s="599"/>
      <c r="B195" s="599"/>
      <c r="C195" s="599"/>
      <c r="D195" s="599"/>
      <c r="E195" s="599"/>
      <c r="F195" s="599"/>
      <c r="G195" s="599"/>
      <c r="H195" s="599"/>
      <c r="I195" s="599"/>
      <c r="J195" s="599"/>
      <c r="K195" s="599"/>
      <c r="L195" s="599"/>
      <c r="M195" s="599"/>
      <c r="N195" s="599"/>
      <c r="O195" s="599"/>
      <c r="P195" s="599"/>
      <c r="Q195" s="599"/>
      <c r="R195" s="599"/>
      <c r="S195" s="599"/>
      <c r="T195" s="599"/>
      <c r="U195" s="599"/>
      <c r="V195" s="599"/>
      <c r="W195" s="599"/>
      <c r="X195" s="599"/>
      <c r="Y195" s="599"/>
      <c r="Z195" s="599"/>
    </row>
    <row r="196" spans="1:26" ht="15.75" customHeight="1" x14ac:dyDescent="0.25">
      <c r="A196" s="599"/>
      <c r="B196" s="599"/>
      <c r="C196" s="599"/>
      <c r="D196" s="599"/>
      <c r="E196" s="599"/>
      <c r="F196" s="599"/>
      <c r="G196" s="599"/>
      <c r="H196" s="599"/>
      <c r="I196" s="599"/>
      <c r="J196" s="599"/>
      <c r="K196" s="599"/>
      <c r="L196" s="599"/>
      <c r="M196" s="599"/>
      <c r="N196" s="599"/>
      <c r="O196" s="599"/>
      <c r="P196" s="599"/>
      <c r="Q196" s="599"/>
      <c r="R196" s="599"/>
      <c r="S196" s="599"/>
      <c r="T196" s="599"/>
      <c r="U196" s="599"/>
      <c r="V196" s="599"/>
      <c r="W196" s="599"/>
      <c r="X196" s="599"/>
      <c r="Y196" s="599"/>
      <c r="Z196" s="599"/>
    </row>
    <row r="197" spans="1:26" ht="15.75" customHeight="1" x14ac:dyDescent="0.25">
      <c r="A197" s="599"/>
      <c r="B197" s="599"/>
      <c r="C197" s="599"/>
      <c r="D197" s="599"/>
      <c r="E197" s="599"/>
      <c r="F197" s="599"/>
      <c r="G197" s="599"/>
      <c r="H197" s="599"/>
      <c r="I197" s="599"/>
      <c r="J197" s="599"/>
      <c r="K197" s="599"/>
      <c r="L197" s="599"/>
      <c r="M197" s="599"/>
      <c r="N197" s="599"/>
      <c r="O197" s="599"/>
      <c r="P197" s="599"/>
      <c r="Q197" s="599"/>
      <c r="R197" s="599"/>
      <c r="S197" s="599"/>
      <c r="T197" s="599"/>
      <c r="U197" s="599"/>
      <c r="V197" s="599"/>
      <c r="W197" s="599"/>
      <c r="X197" s="599"/>
      <c r="Y197" s="599"/>
      <c r="Z197" s="599"/>
    </row>
    <row r="198" spans="1:26" ht="15.75" customHeight="1" x14ac:dyDescent="0.25">
      <c r="A198" s="599"/>
      <c r="B198" s="599"/>
      <c r="C198" s="599"/>
      <c r="D198" s="599"/>
      <c r="E198" s="599"/>
      <c r="F198" s="599"/>
      <c r="G198" s="599"/>
      <c r="H198" s="599"/>
      <c r="I198" s="599"/>
      <c r="J198" s="599"/>
      <c r="K198" s="599"/>
      <c r="L198" s="599"/>
      <c r="M198" s="599"/>
      <c r="N198" s="599"/>
      <c r="O198" s="599"/>
      <c r="P198" s="599"/>
      <c r="Q198" s="599"/>
      <c r="R198" s="599"/>
      <c r="S198" s="599"/>
      <c r="T198" s="599"/>
      <c r="U198" s="599"/>
      <c r="V198" s="599"/>
      <c r="W198" s="599"/>
      <c r="X198" s="599"/>
      <c r="Y198" s="599"/>
      <c r="Z198" s="599"/>
    </row>
    <row r="199" spans="1:26" ht="15.75" customHeight="1" x14ac:dyDescent="0.25">
      <c r="A199" s="599"/>
      <c r="B199" s="599"/>
      <c r="C199" s="599"/>
      <c r="D199" s="599"/>
      <c r="E199" s="599"/>
      <c r="F199" s="599"/>
      <c r="G199" s="599"/>
      <c r="H199" s="599"/>
      <c r="I199" s="599"/>
      <c r="J199" s="599"/>
      <c r="K199" s="599"/>
      <c r="L199" s="599"/>
      <c r="M199" s="599"/>
      <c r="N199" s="599"/>
      <c r="O199" s="599"/>
      <c r="P199" s="599"/>
      <c r="Q199" s="599"/>
      <c r="R199" s="599"/>
      <c r="S199" s="599"/>
      <c r="T199" s="599"/>
      <c r="U199" s="599"/>
      <c r="V199" s="599"/>
      <c r="W199" s="599"/>
      <c r="X199" s="599"/>
      <c r="Y199" s="599"/>
      <c r="Z199" s="599"/>
    </row>
    <row r="200" spans="1:26" ht="15.75" customHeight="1" x14ac:dyDescent="0.25">
      <c r="A200" s="599"/>
      <c r="B200" s="599"/>
      <c r="C200" s="599"/>
      <c r="D200" s="599"/>
      <c r="E200" s="599"/>
      <c r="F200" s="599"/>
      <c r="G200" s="599"/>
      <c r="H200" s="599"/>
      <c r="I200" s="599"/>
      <c r="J200" s="599"/>
      <c r="K200" s="599"/>
      <c r="L200" s="599"/>
      <c r="M200" s="599"/>
      <c r="N200" s="599"/>
      <c r="O200" s="599"/>
      <c r="P200" s="599"/>
      <c r="Q200" s="599"/>
      <c r="R200" s="599"/>
      <c r="S200" s="599"/>
      <c r="T200" s="599"/>
      <c r="U200" s="599"/>
      <c r="V200" s="599"/>
      <c r="W200" s="599"/>
      <c r="X200" s="599"/>
      <c r="Y200" s="599"/>
      <c r="Z200" s="599"/>
    </row>
    <row r="201" spans="1:26" ht="15.75" customHeight="1" x14ac:dyDescent="0.25">
      <c r="A201" s="599"/>
      <c r="B201" s="599"/>
      <c r="C201" s="599"/>
      <c r="D201" s="599"/>
      <c r="E201" s="599"/>
      <c r="F201" s="599"/>
      <c r="G201" s="599"/>
      <c r="H201" s="599"/>
      <c r="I201" s="599"/>
      <c r="J201" s="599"/>
      <c r="K201" s="599"/>
      <c r="L201" s="599"/>
      <c r="M201" s="599"/>
      <c r="N201" s="599"/>
      <c r="O201" s="599"/>
      <c r="P201" s="599"/>
      <c r="Q201" s="599"/>
      <c r="R201" s="599"/>
      <c r="S201" s="599"/>
      <c r="T201" s="599"/>
      <c r="U201" s="599"/>
      <c r="V201" s="599"/>
      <c r="W201" s="599"/>
      <c r="X201" s="599"/>
      <c r="Y201" s="599"/>
      <c r="Z201" s="599"/>
    </row>
    <row r="202" spans="1:26" ht="15.75" customHeight="1" x14ac:dyDescent="0.25">
      <c r="A202" s="599"/>
      <c r="B202" s="599"/>
      <c r="C202" s="599"/>
      <c r="D202" s="599"/>
      <c r="E202" s="599"/>
      <c r="F202" s="599"/>
      <c r="G202" s="599"/>
      <c r="H202" s="599"/>
      <c r="I202" s="599"/>
      <c r="J202" s="599"/>
      <c r="K202" s="599"/>
      <c r="L202" s="599"/>
      <c r="M202" s="599"/>
      <c r="N202" s="599"/>
      <c r="O202" s="599"/>
      <c r="P202" s="599"/>
      <c r="Q202" s="599"/>
      <c r="R202" s="599"/>
      <c r="S202" s="599"/>
      <c r="T202" s="599"/>
      <c r="U202" s="599"/>
      <c r="V202" s="599"/>
      <c r="W202" s="599"/>
      <c r="X202" s="599"/>
      <c r="Y202" s="599"/>
      <c r="Z202" s="599"/>
    </row>
    <row r="203" spans="1:26" ht="15.75" customHeight="1" x14ac:dyDescent="0.25">
      <c r="A203" s="599"/>
      <c r="B203" s="599"/>
      <c r="C203" s="599"/>
      <c r="D203" s="599"/>
      <c r="E203" s="599"/>
      <c r="F203" s="599"/>
      <c r="G203" s="599"/>
      <c r="H203" s="599"/>
      <c r="I203" s="599"/>
      <c r="J203" s="599"/>
      <c r="K203" s="599"/>
      <c r="L203" s="599"/>
      <c r="M203" s="599"/>
      <c r="N203" s="599"/>
      <c r="O203" s="599"/>
      <c r="P203" s="599"/>
      <c r="Q203" s="599"/>
      <c r="R203" s="599"/>
      <c r="S203" s="599"/>
      <c r="T203" s="599"/>
      <c r="U203" s="599"/>
      <c r="V203" s="599"/>
      <c r="W203" s="599"/>
      <c r="X203" s="599"/>
      <c r="Y203" s="599"/>
      <c r="Z203" s="599"/>
    </row>
    <row r="204" spans="1:26" ht="15.75" customHeight="1" x14ac:dyDescent="0.25">
      <c r="A204" s="599"/>
      <c r="B204" s="599"/>
      <c r="C204" s="599"/>
      <c r="D204" s="599"/>
      <c r="E204" s="599"/>
      <c r="F204" s="599"/>
      <c r="G204" s="599"/>
      <c r="H204" s="599"/>
      <c r="I204" s="599"/>
      <c r="J204" s="599"/>
      <c r="K204" s="599"/>
      <c r="L204" s="599"/>
      <c r="M204" s="599"/>
      <c r="N204" s="599"/>
      <c r="O204" s="599"/>
      <c r="P204" s="599"/>
      <c r="Q204" s="599"/>
      <c r="R204" s="599"/>
      <c r="S204" s="599"/>
      <c r="T204" s="599"/>
      <c r="U204" s="599"/>
      <c r="V204" s="599"/>
      <c r="W204" s="599"/>
      <c r="X204" s="599"/>
      <c r="Y204" s="599"/>
      <c r="Z204" s="599"/>
    </row>
    <row r="205" spans="1:26" ht="15.75" customHeight="1" x14ac:dyDescent="0.25">
      <c r="A205" s="599"/>
      <c r="B205" s="599"/>
      <c r="C205" s="599"/>
      <c r="D205" s="599"/>
      <c r="E205" s="599"/>
      <c r="F205" s="599"/>
      <c r="G205" s="599"/>
      <c r="H205" s="599"/>
      <c r="I205" s="599"/>
      <c r="J205" s="599"/>
      <c r="K205" s="599"/>
      <c r="L205" s="599"/>
      <c r="M205" s="599"/>
      <c r="N205" s="599"/>
      <c r="O205" s="599"/>
      <c r="P205" s="599"/>
      <c r="Q205" s="599"/>
      <c r="R205" s="599"/>
      <c r="S205" s="599"/>
      <c r="T205" s="599"/>
      <c r="U205" s="599"/>
      <c r="V205" s="599"/>
      <c r="W205" s="599"/>
      <c r="X205" s="599"/>
      <c r="Y205" s="599"/>
      <c r="Z205" s="599"/>
    </row>
    <row r="206" spans="1:26" ht="15.75" customHeight="1" x14ac:dyDescent="0.25">
      <c r="A206" s="599"/>
      <c r="B206" s="599"/>
      <c r="C206" s="599"/>
      <c r="D206" s="599"/>
      <c r="E206" s="599"/>
      <c r="F206" s="599"/>
      <c r="G206" s="599"/>
      <c r="H206" s="599"/>
      <c r="I206" s="599"/>
      <c r="J206" s="599"/>
      <c r="K206" s="599"/>
      <c r="L206" s="599"/>
      <c r="M206" s="599"/>
      <c r="N206" s="599"/>
      <c r="O206" s="599"/>
      <c r="P206" s="599"/>
      <c r="Q206" s="599"/>
      <c r="R206" s="599"/>
      <c r="S206" s="599"/>
      <c r="T206" s="599"/>
      <c r="U206" s="599"/>
      <c r="V206" s="599"/>
      <c r="W206" s="599"/>
      <c r="X206" s="599"/>
      <c r="Y206" s="599"/>
      <c r="Z206" s="599"/>
    </row>
    <row r="207" spans="1:26" ht="15.75" customHeight="1" x14ac:dyDescent="0.25">
      <c r="A207" s="599"/>
      <c r="B207" s="599"/>
      <c r="C207" s="599"/>
      <c r="D207" s="599"/>
      <c r="E207" s="599"/>
      <c r="F207" s="599"/>
      <c r="G207" s="599"/>
      <c r="H207" s="599"/>
      <c r="I207" s="599"/>
      <c r="J207" s="599"/>
      <c r="K207" s="599"/>
      <c r="L207" s="599"/>
      <c r="M207" s="599"/>
      <c r="N207" s="599"/>
      <c r="O207" s="599"/>
      <c r="P207" s="599"/>
      <c r="Q207" s="599"/>
      <c r="R207" s="599"/>
      <c r="S207" s="599"/>
      <c r="T207" s="599"/>
      <c r="U207" s="599"/>
      <c r="V207" s="599"/>
      <c r="W207" s="599"/>
      <c r="X207" s="599"/>
      <c r="Y207" s="599"/>
      <c r="Z207" s="599"/>
    </row>
    <row r="208" spans="1:26" ht="15.75" customHeight="1" x14ac:dyDescent="0.25">
      <c r="A208" s="599"/>
      <c r="B208" s="599"/>
      <c r="C208" s="599"/>
      <c r="D208" s="599"/>
      <c r="E208" s="599"/>
      <c r="F208" s="599"/>
      <c r="G208" s="599"/>
      <c r="H208" s="599"/>
      <c r="I208" s="599"/>
      <c r="J208" s="599"/>
      <c r="K208" s="599"/>
      <c r="L208" s="599"/>
      <c r="M208" s="599"/>
      <c r="N208" s="599"/>
      <c r="O208" s="599"/>
      <c r="P208" s="599"/>
      <c r="Q208" s="599"/>
      <c r="R208" s="599"/>
      <c r="S208" s="599"/>
      <c r="T208" s="599"/>
      <c r="U208" s="599"/>
      <c r="V208" s="599"/>
      <c r="W208" s="599"/>
      <c r="X208" s="599"/>
      <c r="Y208" s="599"/>
      <c r="Z208" s="599"/>
    </row>
    <row r="209" spans="1:26" ht="15.75" customHeight="1" x14ac:dyDescent="0.25">
      <c r="A209" s="599"/>
      <c r="B209" s="599"/>
      <c r="C209" s="599"/>
      <c r="D209" s="599"/>
      <c r="E209" s="599"/>
      <c r="F209" s="599"/>
      <c r="G209" s="599"/>
      <c r="H209" s="599"/>
      <c r="I209" s="599"/>
      <c r="J209" s="599"/>
      <c r="K209" s="599"/>
      <c r="L209" s="599"/>
      <c r="M209" s="599"/>
      <c r="N209" s="599"/>
      <c r="O209" s="599"/>
      <c r="P209" s="599"/>
      <c r="Q209" s="599"/>
      <c r="R209" s="599"/>
      <c r="S209" s="599"/>
      <c r="T209" s="599"/>
      <c r="U209" s="599"/>
      <c r="V209" s="599"/>
      <c r="W209" s="599"/>
      <c r="X209" s="599"/>
      <c r="Y209" s="599"/>
      <c r="Z209" s="599"/>
    </row>
    <row r="210" spans="1:26" ht="15.75" customHeight="1" x14ac:dyDescent="0.25">
      <c r="A210" s="599"/>
      <c r="B210" s="599"/>
      <c r="C210" s="599"/>
      <c r="D210" s="599"/>
      <c r="E210" s="599"/>
      <c r="F210" s="599"/>
      <c r="G210" s="599"/>
      <c r="H210" s="599"/>
      <c r="I210" s="599"/>
      <c r="J210" s="599"/>
      <c r="K210" s="599"/>
      <c r="L210" s="599"/>
      <c r="M210" s="599"/>
      <c r="N210" s="599"/>
      <c r="O210" s="599"/>
      <c r="P210" s="599"/>
      <c r="Q210" s="599"/>
      <c r="R210" s="599"/>
      <c r="S210" s="599"/>
      <c r="T210" s="599"/>
      <c r="U210" s="599"/>
      <c r="V210" s="599"/>
      <c r="W210" s="599"/>
      <c r="X210" s="599"/>
      <c r="Y210" s="599"/>
      <c r="Z210" s="599"/>
    </row>
    <row r="211" spans="1:26" ht="15.75" customHeight="1" x14ac:dyDescent="0.25">
      <c r="A211" s="599"/>
      <c r="B211" s="599"/>
      <c r="C211" s="599"/>
      <c r="D211" s="599"/>
      <c r="E211" s="599"/>
      <c r="F211" s="599"/>
      <c r="G211" s="599"/>
      <c r="H211" s="599"/>
      <c r="I211" s="599"/>
      <c r="J211" s="599"/>
      <c r="K211" s="599"/>
      <c r="L211" s="599"/>
      <c r="M211" s="599"/>
      <c r="N211" s="599"/>
      <c r="O211" s="599"/>
      <c r="P211" s="599"/>
      <c r="Q211" s="599"/>
      <c r="R211" s="599"/>
      <c r="S211" s="599"/>
      <c r="T211" s="599"/>
      <c r="U211" s="599"/>
      <c r="V211" s="599"/>
      <c r="W211" s="599"/>
      <c r="X211" s="599"/>
      <c r="Y211" s="599"/>
      <c r="Z211" s="599"/>
    </row>
    <row r="212" spans="1:26" ht="15.75" customHeight="1" x14ac:dyDescent="0.25">
      <c r="A212" s="599"/>
      <c r="B212" s="599"/>
      <c r="C212" s="599"/>
      <c r="D212" s="599"/>
      <c r="E212" s="599"/>
      <c r="F212" s="599"/>
      <c r="G212" s="599"/>
      <c r="H212" s="599"/>
      <c r="I212" s="599"/>
      <c r="J212" s="599"/>
      <c r="K212" s="599"/>
      <c r="L212" s="599"/>
      <c r="M212" s="599"/>
      <c r="N212" s="599"/>
      <c r="O212" s="599"/>
      <c r="P212" s="599"/>
      <c r="Q212" s="599"/>
      <c r="R212" s="599"/>
      <c r="S212" s="599"/>
      <c r="T212" s="599"/>
      <c r="U212" s="599"/>
      <c r="V212" s="599"/>
      <c r="W212" s="599"/>
      <c r="X212" s="599"/>
      <c r="Y212" s="599"/>
      <c r="Z212" s="599"/>
    </row>
    <row r="213" spans="1:26" ht="15.75" customHeight="1" x14ac:dyDescent="0.25">
      <c r="A213" s="599"/>
      <c r="B213" s="599"/>
      <c r="C213" s="599"/>
      <c r="D213" s="599"/>
      <c r="E213" s="599"/>
      <c r="F213" s="599"/>
      <c r="G213" s="599"/>
      <c r="H213" s="599"/>
      <c r="I213" s="599"/>
      <c r="J213" s="599"/>
      <c r="K213" s="599"/>
      <c r="L213" s="599"/>
      <c r="M213" s="599"/>
      <c r="N213" s="599"/>
      <c r="O213" s="599"/>
      <c r="P213" s="599"/>
      <c r="Q213" s="599"/>
      <c r="R213" s="599"/>
      <c r="S213" s="599"/>
      <c r="T213" s="599"/>
      <c r="U213" s="599"/>
      <c r="V213" s="599"/>
      <c r="W213" s="599"/>
      <c r="X213" s="599"/>
      <c r="Y213" s="599"/>
      <c r="Z213" s="599"/>
    </row>
    <row r="214" spans="1:26" ht="15.75" customHeight="1" x14ac:dyDescent="0.25">
      <c r="S214" s="599"/>
      <c r="T214" s="599"/>
      <c r="U214" s="599"/>
      <c r="V214" s="599"/>
      <c r="W214" s="599"/>
      <c r="X214" s="599"/>
      <c r="Y214" s="599"/>
      <c r="Z214" s="599"/>
    </row>
    <row r="215" spans="1:26" ht="15.75" customHeight="1" x14ac:dyDescent="0.25">
      <c r="S215" s="599"/>
      <c r="T215" s="599"/>
      <c r="U215" s="599"/>
      <c r="V215" s="599"/>
      <c r="W215" s="599"/>
      <c r="X215" s="599"/>
      <c r="Y215" s="599"/>
      <c r="Z215" s="599"/>
    </row>
    <row r="216" spans="1:26" ht="15.75" customHeight="1" x14ac:dyDescent="0.25">
      <c r="S216" s="599"/>
      <c r="T216" s="599"/>
      <c r="U216" s="599"/>
      <c r="V216" s="599"/>
      <c r="W216" s="599"/>
      <c r="X216" s="599"/>
      <c r="Y216" s="599"/>
      <c r="Z216" s="599"/>
    </row>
    <row r="217" spans="1:26" ht="15.75" customHeight="1" x14ac:dyDescent="0.25">
      <c r="S217" s="599"/>
      <c r="T217" s="599"/>
      <c r="U217" s="599"/>
      <c r="V217" s="599"/>
      <c r="W217" s="599"/>
      <c r="X217" s="599"/>
      <c r="Y217" s="599"/>
      <c r="Z217" s="599"/>
    </row>
    <row r="218" spans="1:26" ht="15.75" customHeight="1" x14ac:dyDescent="0.25">
      <c r="S218" s="599"/>
      <c r="T218" s="599"/>
      <c r="U218" s="599"/>
      <c r="V218" s="599"/>
      <c r="W218" s="599"/>
      <c r="X218" s="599"/>
      <c r="Y218" s="599"/>
      <c r="Z218" s="599"/>
    </row>
    <row r="219" spans="1:26" ht="15.75" customHeight="1" x14ac:dyDescent="0.25">
      <c r="S219" s="599"/>
      <c r="T219" s="599"/>
      <c r="U219" s="599"/>
      <c r="V219" s="599"/>
      <c r="W219" s="599"/>
      <c r="X219" s="599"/>
      <c r="Y219" s="599"/>
      <c r="Z219" s="599"/>
    </row>
    <row r="220" spans="1:26" ht="15.75" customHeight="1" x14ac:dyDescent="0.25">
      <c r="S220" s="599"/>
      <c r="T220" s="599"/>
      <c r="U220" s="599"/>
      <c r="V220" s="599"/>
      <c r="W220" s="599"/>
      <c r="X220" s="599"/>
      <c r="Y220" s="599"/>
      <c r="Z220" s="599"/>
    </row>
    <row r="221" spans="1:26" ht="15.75" customHeight="1" x14ac:dyDescent="0.25">
      <c r="S221" s="599"/>
      <c r="T221" s="599"/>
      <c r="U221" s="599"/>
      <c r="V221" s="599"/>
      <c r="W221" s="599"/>
      <c r="X221" s="599"/>
      <c r="Y221" s="599"/>
      <c r="Z221" s="599"/>
    </row>
    <row r="222" spans="1:26" ht="15.75" customHeight="1" x14ac:dyDescent="0.25">
      <c r="S222" s="599"/>
      <c r="T222" s="599"/>
      <c r="U222" s="599"/>
      <c r="V222" s="599"/>
      <c r="W222" s="599"/>
      <c r="X222" s="599"/>
      <c r="Y222" s="599"/>
      <c r="Z222" s="599"/>
    </row>
    <row r="223" spans="1:26" ht="15.75" customHeight="1" x14ac:dyDescent="0.25">
      <c r="S223" s="599"/>
      <c r="T223" s="599"/>
      <c r="U223" s="599"/>
      <c r="V223" s="599"/>
      <c r="W223" s="599"/>
      <c r="X223" s="599"/>
      <c r="Y223" s="599"/>
      <c r="Z223" s="599"/>
    </row>
    <row r="224" spans="1:26" ht="15.75" customHeight="1" x14ac:dyDescent="0.25">
      <c r="S224" s="599"/>
      <c r="T224" s="599"/>
      <c r="U224" s="599"/>
      <c r="V224" s="599"/>
      <c r="W224" s="599"/>
      <c r="X224" s="599"/>
      <c r="Y224" s="599"/>
      <c r="Z224" s="599"/>
    </row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</sheetData>
  <mergeCells count="11">
    <mergeCell ref="A11:C11"/>
    <mergeCell ref="A1:R1"/>
    <mergeCell ref="A2:R2"/>
    <mergeCell ref="A6:A7"/>
    <mergeCell ref="B6:B7"/>
    <mergeCell ref="C6:C7"/>
    <mergeCell ref="D6:F6"/>
    <mergeCell ref="G6:I6"/>
    <mergeCell ref="J6:L6"/>
    <mergeCell ref="M6:O6"/>
    <mergeCell ref="P6:R6"/>
  </mergeCells>
  <printOptions horizontalCentered="1"/>
  <pageMargins left="0.70833333333333304" right="0.70833333333333304" top="0.74791666666666701" bottom="0.74791666666666701" header="0.51180555555555496" footer="0.51180555555555496"/>
  <pageSetup paperSize="9" firstPageNumber="0" orientation="landscape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zoomScaleNormal="100" workbookViewId="0">
      <selection activeCell="Q16" sqref="Q16"/>
    </sheetView>
  </sheetViews>
  <sheetFormatPr defaultColWidth="14.42578125" defaultRowHeight="15" x14ac:dyDescent="0.25"/>
  <cols>
    <col min="1" max="1" width="5" customWidth="1"/>
    <col min="2" max="2" width="21.7109375" customWidth="1"/>
    <col min="3" max="3" width="18.42578125" customWidth="1"/>
    <col min="4" max="12" width="8.7109375" customWidth="1"/>
    <col min="13" max="18" width="10.7109375" customWidth="1"/>
    <col min="19" max="26" width="9.28515625" customWidth="1"/>
  </cols>
  <sheetData>
    <row r="1" spans="1:26" ht="15.75" x14ac:dyDescent="0.25">
      <c r="A1" s="101" t="s">
        <v>492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spans="1:26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</row>
    <row r="3" spans="1:26" ht="15.75" x14ac:dyDescent="0.25">
      <c r="A3" s="705" t="s">
        <v>493</v>
      </c>
      <c r="B3" s="705"/>
      <c r="C3" s="705"/>
      <c r="D3" s="705"/>
      <c r="E3" s="705"/>
      <c r="F3" s="705"/>
      <c r="G3" s="705"/>
      <c r="H3" s="705"/>
      <c r="I3" s="705"/>
      <c r="J3" s="705"/>
      <c r="K3" s="705"/>
      <c r="L3" s="705"/>
      <c r="M3" s="705"/>
      <c r="N3" s="705"/>
      <c r="O3" s="705"/>
      <c r="P3" s="705"/>
      <c r="Q3" s="705"/>
      <c r="R3" s="705"/>
      <c r="S3" s="103"/>
      <c r="T3" s="103"/>
      <c r="U3" s="103"/>
      <c r="V3" s="103"/>
      <c r="W3" s="103"/>
      <c r="X3" s="103"/>
      <c r="Y3" s="103"/>
      <c r="Z3" s="103"/>
    </row>
    <row r="4" spans="1:26" ht="15.75" x14ac:dyDescent="0.25">
      <c r="A4" s="102"/>
      <c r="B4" s="102"/>
      <c r="C4" s="102"/>
      <c r="D4" s="102"/>
      <c r="E4" s="102"/>
      <c r="F4" s="102"/>
      <c r="G4" s="102"/>
      <c r="H4" s="102"/>
      <c r="I4" s="122" t="str">
        <f>'1'!E5</f>
        <v>KABUPATEN/KOTA</v>
      </c>
      <c r="J4" s="101" t="str">
        <f>'1'!F5</f>
        <v>KARANGANYAR</v>
      </c>
      <c r="K4" s="101"/>
      <c r="L4" s="101"/>
      <c r="M4" s="105"/>
      <c r="N4" s="105"/>
      <c r="O4" s="105"/>
      <c r="P4" s="105"/>
      <c r="Q4" s="105"/>
      <c r="R4" s="105"/>
      <c r="S4" s="103"/>
      <c r="T4" s="103"/>
      <c r="U4" s="103"/>
      <c r="V4" s="103"/>
      <c r="W4" s="103"/>
      <c r="X4" s="103"/>
      <c r="Y4" s="103"/>
      <c r="Z4" s="103"/>
    </row>
    <row r="5" spans="1:26" ht="15.75" x14ac:dyDescent="0.25">
      <c r="A5" s="102"/>
      <c r="B5" s="102"/>
      <c r="C5" s="102"/>
      <c r="D5" s="102"/>
      <c r="E5" s="102"/>
      <c r="F5" s="102"/>
      <c r="G5" s="102"/>
      <c r="H5" s="102"/>
      <c r="I5" s="122" t="str">
        <f>'1'!E6</f>
        <v>TAHUN</v>
      </c>
      <c r="J5" s="101">
        <f>'1'!F6</f>
        <v>2024</v>
      </c>
      <c r="K5" s="101"/>
      <c r="L5" s="101"/>
      <c r="M5" s="105"/>
      <c r="N5" s="105"/>
      <c r="O5" s="105"/>
      <c r="P5" s="105"/>
      <c r="Q5" s="105"/>
      <c r="R5" s="105"/>
      <c r="S5" s="103"/>
      <c r="T5" s="103"/>
      <c r="U5" s="103"/>
      <c r="V5" s="103"/>
      <c r="W5" s="103"/>
      <c r="X5" s="103"/>
      <c r="Y5" s="103"/>
      <c r="Z5" s="103"/>
    </row>
    <row r="6" spans="1:26" ht="15.75" customHeight="1" x14ac:dyDescent="0.25">
      <c r="A6" s="103"/>
      <c r="B6" s="103"/>
      <c r="C6" s="103"/>
      <c r="D6" s="103"/>
      <c r="E6" s="103"/>
      <c r="F6" s="103"/>
      <c r="G6" s="103"/>
      <c r="H6" s="103"/>
      <c r="I6" s="103"/>
      <c r="J6" s="103"/>
      <c r="K6" s="160"/>
      <c r="L6" s="160"/>
      <c r="M6" s="103"/>
      <c r="N6" s="103"/>
      <c r="O6" s="103"/>
      <c r="P6" s="103"/>
      <c r="Q6" s="103"/>
      <c r="R6" s="103"/>
      <c r="S6" s="103"/>
      <c r="T6" s="103"/>
      <c r="U6" s="103"/>
      <c r="V6" s="103"/>
      <c r="W6" s="103"/>
      <c r="X6" s="103"/>
      <c r="Y6" s="103"/>
      <c r="Z6" s="103"/>
    </row>
    <row r="7" spans="1:26" ht="30.75" customHeight="1" x14ac:dyDescent="0.25">
      <c r="A7" s="717" t="s">
        <v>4</v>
      </c>
      <c r="B7" s="718" t="s">
        <v>482</v>
      </c>
      <c r="C7" s="718" t="s">
        <v>483</v>
      </c>
      <c r="D7" s="718" t="s">
        <v>484</v>
      </c>
      <c r="E7" s="718"/>
      <c r="F7" s="718"/>
      <c r="G7" s="718" t="s">
        <v>494</v>
      </c>
      <c r="H7" s="718"/>
      <c r="I7" s="718"/>
      <c r="J7" s="718" t="s">
        <v>495</v>
      </c>
      <c r="K7" s="718"/>
      <c r="L7" s="718"/>
      <c r="M7" s="723" t="s">
        <v>496</v>
      </c>
      <c r="N7" s="723"/>
      <c r="O7" s="723"/>
      <c r="P7" s="723" t="s">
        <v>497</v>
      </c>
      <c r="Q7" s="723"/>
      <c r="R7" s="723"/>
      <c r="S7" s="103"/>
      <c r="T7" s="103"/>
      <c r="U7" s="103"/>
      <c r="V7" s="103"/>
      <c r="W7" s="103"/>
      <c r="X7" s="103"/>
      <c r="Y7" s="103"/>
      <c r="Z7" s="103"/>
    </row>
    <row r="8" spans="1:26" ht="15.75" customHeight="1" x14ac:dyDescent="0.25">
      <c r="A8" s="717"/>
      <c r="B8" s="717"/>
      <c r="C8" s="717"/>
      <c r="D8" s="106" t="s">
        <v>8</v>
      </c>
      <c r="E8" s="107" t="s">
        <v>9</v>
      </c>
      <c r="F8" s="107" t="s">
        <v>10</v>
      </c>
      <c r="G8" s="106" t="s">
        <v>8</v>
      </c>
      <c r="H8" s="107" t="s">
        <v>9</v>
      </c>
      <c r="I8" s="107" t="s">
        <v>10</v>
      </c>
      <c r="J8" s="106" t="s">
        <v>8</v>
      </c>
      <c r="K8" s="107" t="s">
        <v>9</v>
      </c>
      <c r="L8" s="107" t="s">
        <v>10</v>
      </c>
      <c r="M8" s="106" t="s">
        <v>8</v>
      </c>
      <c r="N8" s="107" t="s">
        <v>9</v>
      </c>
      <c r="O8" s="215" t="s">
        <v>10</v>
      </c>
      <c r="P8" s="106" t="s">
        <v>8</v>
      </c>
      <c r="Q8" s="107" t="s">
        <v>9</v>
      </c>
      <c r="R8" s="107" t="s">
        <v>10</v>
      </c>
      <c r="S8" s="103"/>
      <c r="T8" s="103"/>
      <c r="U8" s="103"/>
      <c r="V8" s="103"/>
      <c r="W8" s="103"/>
      <c r="X8" s="103"/>
      <c r="Y8" s="103"/>
      <c r="Z8" s="103"/>
    </row>
    <row r="9" spans="1:26" ht="21.75" customHeight="1" x14ac:dyDescent="0.25">
      <c r="A9" s="109">
        <v>1</v>
      </c>
      <c r="B9" s="126">
        <v>2</v>
      </c>
      <c r="C9" s="109">
        <v>3</v>
      </c>
      <c r="D9" s="126">
        <v>4</v>
      </c>
      <c r="E9" s="109">
        <v>5</v>
      </c>
      <c r="F9" s="126">
        <v>6</v>
      </c>
      <c r="G9" s="109">
        <v>7</v>
      </c>
      <c r="H9" s="126">
        <v>8</v>
      </c>
      <c r="I9" s="109">
        <v>9</v>
      </c>
      <c r="J9" s="126">
        <v>10</v>
      </c>
      <c r="K9" s="109">
        <v>11</v>
      </c>
      <c r="L9" s="126">
        <v>12</v>
      </c>
      <c r="M9" s="109">
        <v>13</v>
      </c>
      <c r="N9" s="126">
        <v>14</v>
      </c>
      <c r="O9" s="109">
        <v>15</v>
      </c>
      <c r="P9" s="126">
        <v>16</v>
      </c>
      <c r="Q9" s="109">
        <v>17</v>
      </c>
      <c r="R9" s="109">
        <v>18</v>
      </c>
      <c r="S9" s="110"/>
      <c r="T9" s="110"/>
      <c r="U9" s="110"/>
      <c r="V9" s="110"/>
      <c r="W9" s="110"/>
      <c r="X9" s="110"/>
      <c r="Y9" s="110"/>
      <c r="Z9" s="110"/>
    </row>
    <row r="10" spans="1:26" ht="15" customHeight="1" x14ac:dyDescent="0.25">
      <c r="A10" s="194">
        <v>1</v>
      </c>
      <c r="B10" s="103"/>
      <c r="C10" s="216"/>
      <c r="D10" s="217"/>
      <c r="E10" s="217"/>
      <c r="F10" s="217">
        <f t="shared" ref="F10:F12" si="0">SUM(D10:E10)</f>
        <v>0</v>
      </c>
      <c r="G10" s="217"/>
      <c r="H10" s="217"/>
      <c r="I10" s="217">
        <f t="shared" ref="I10:I12" si="1">SUM(G10:H10)</f>
        <v>0</v>
      </c>
      <c r="J10" s="217"/>
      <c r="K10" s="217"/>
      <c r="L10" s="217">
        <f t="shared" ref="L10:L12" si="2">SUM(J10:K10)</f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103"/>
      <c r="T10" s="103"/>
      <c r="U10" s="103"/>
      <c r="V10" s="103"/>
      <c r="W10" s="103"/>
      <c r="X10" s="103"/>
      <c r="Y10" s="103"/>
      <c r="Z10" s="103"/>
    </row>
    <row r="11" spans="1:26" ht="15" customHeight="1" x14ac:dyDescent="0.25">
      <c r="A11" s="194">
        <v>2</v>
      </c>
      <c r="B11" s="103"/>
      <c r="C11" s="216"/>
      <c r="D11" s="217"/>
      <c r="E11" s="217"/>
      <c r="F11" s="217">
        <f t="shared" si="0"/>
        <v>0</v>
      </c>
      <c r="G11" s="217"/>
      <c r="H11" s="217"/>
      <c r="I11" s="217">
        <f t="shared" si="1"/>
        <v>0</v>
      </c>
      <c r="J11" s="217"/>
      <c r="K11" s="217"/>
      <c r="L11" s="217">
        <f t="shared" si="2"/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03"/>
      <c r="T11" s="103"/>
      <c r="U11" s="103"/>
      <c r="V11" s="103"/>
      <c r="W11" s="103"/>
      <c r="X11" s="103"/>
      <c r="Y11" s="103"/>
      <c r="Z11" s="103"/>
    </row>
    <row r="12" spans="1:26" ht="15" customHeight="1" x14ac:dyDescent="0.25">
      <c r="A12" s="194">
        <v>3</v>
      </c>
      <c r="B12" s="103"/>
      <c r="C12" s="216"/>
      <c r="D12" s="217"/>
      <c r="E12" s="217"/>
      <c r="F12" s="217">
        <f t="shared" si="0"/>
        <v>0</v>
      </c>
      <c r="G12" s="217"/>
      <c r="H12" s="217"/>
      <c r="I12" s="217">
        <f t="shared" si="1"/>
        <v>0</v>
      </c>
      <c r="J12" s="217"/>
      <c r="K12" s="217"/>
      <c r="L12" s="217">
        <f t="shared" si="2"/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03"/>
      <c r="T12" s="103"/>
      <c r="U12" s="103"/>
      <c r="V12" s="103"/>
      <c r="W12" s="103"/>
      <c r="X12" s="103"/>
      <c r="Y12" s="103"/>
      <c r="Z12" s="103"/>
    </row>
    <row r="13" spans="1:26" ht="15" customHeight="1" x14ac:dyDescent="0.25">
      <c r="A13" s="722" t="s">
        <v>1</v>
      </c>
      <c r="B13" s="722"/>
      <c r="C13" s="212">
        <f t="shared" ref="C13:L13" si="3">SUM(C10:C12)</f>
        <v>0</v>
      </c>
      <c r="D13" s="200">
        <f t="shared" si="3"/>
        <v>0</v>
      </c>
      <c r="E13" s="200">
        <f t="shared" si="3"/>
        <v>0</v>
      </c>
      <c r="F13" s="200">
        <f t="shared" si="3"/>
        <v>0</v>
      </c>
      <c r="G13" s="200">
        <f t="shared" si="3"/>
        <v>0</v>
      </c>
      <c r="H13" s="200">
        <f t="shared" si="3"/>
        <v>0</v>
      </c>
      <c r="I13" s="200">
        <f t="shared" si="3"/>
        <v>0</v>
      </c>
      <c r="J13" s="200">
        <f t="shared" si="3"/>
        <v>0</v>
      </c>
      <c r="K13" s="200">
        <f t="shared" si="3"/>
        <v>0</v>
      </c>
      <c r="L13" s="200">
        <f t="shared" si="3"/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103"/>
      <c r="T13" s="103"/>
      <c r="U13" s="103"/>
      <c r="V13" s="103"/>
      <c r="W13" s="103"/>
      <c r="X13" s="103"/>
      <c r="Y13" s="103"/>
      <c r="Z13" s="103"/>
    </row>
    <row r="14" spans="1:26" ht="15" customHeight="1" x14ac:dyDescent="0.25">
      <c r="A14" s="142"/>
      <c r="B14" s="142"/>
      <c r="C14" s="103"/>
      <c r="D14" s="103"/>
      <c r="E14" s="103"/>
      <c r="F14" s="103"/>
      <c r="G14" s="103"/>
      <c r="H14" s="103"/>
      <c r="I14" s="103"/>
      <c r="J14" s="103"/>
      <c r="K14" s="103"/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spans="1:26" ht="15" customHeight="1" x14ac:dyDescent="0.25">
      <c r="A15" s="121" t="s">
        <v>474</v>
      </c>
      <c r="B15" s="121"/>
      <c r="C15" s="12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spans="1:26" ht="15" customHeight="1" x14ac:dyDescent="0.25">
      <c r="A16" s="121" t="s">
        <v>491</v>
      </c>
      <c r="B16" s="121"/>
      <c r="C16" s="12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spans="1:26" ht="15" customHeight="1" x14ac:dyDescent="0.25">
      <c r="A17" s="121"/>
      <c r="B17" s="121"/>
      <c r="C17" s="121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spans="1:26" ht="15" customHeight="1" x14ac:dyDescent="0.25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spans="1:26" ht="15" customHeight="1" x14ac:dyDescent="0.25">
      <c r="A19" s="103"/>
      <c r="B19" s="103"/>
      <c r="C19" s="103"/>
      <c r="D19" s="103"/>
      <c r="E19" s="103"/>
      <c r="F19" s="103"/>
      <c r="G19" s="103"/>
      <c r="H19" s="103"/>
      <c r="I19" s="103"/>
      <c r="J19" s="103"/>
      <c r="K19" s="103"/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spans="1:26" ht="15" customHeigh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spans="1:26" ht="15" customHeight="1" x14ac:dyDescent="0.25">
      <c r="A21" s="103"/>
      <c r="B21" s="103"/>
      <c r="C21" s="103"/>
      <c r="D21" s="103"/>
      <c r="E21" s="103"/>
      <c r="F21" s="103"/>
      <c r="G21" s="103"/>
      <c r="H21" s="103"/>
      <c r="I21" s="103"/>
      <c r="J21" s="103"/>
      <c r="K21" s="103"/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spans="1:26" ht="15" customHeight="1" x14ac:dyDescent="0.25">
      <c r="A22" s="103"/>
      <c r="B22" s="103"/>
      <c r="C22" s="103"/>
      <c r="D22" s="103"/>
      <c r="E22" s="103"/>
      <c r="F22" s="103"/>
      <c r="G22" s="103"/>
      <c r="H22" s="103"/>
      <c r="I22" s="103"/>
      <c r="J22" s="103"/>
      <c r="K22" s="103"/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spans="1:26" ht="15" customHeight="1" x14ac:dyDescent="0.25">
      <c r="A23" s="103"/>
      <c r="B23" s="103"/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spans="1:26" ht="15" customHeight="1" x14ac:dyDescent="0.25">
      <c r="A24" s="103"/>
      <c r="B24" s="103"/>
      <c r="C24" s="103"/>
      <c r="D24" s="103"/>
      <c r="E24" s="103"/>
      <c r="F24" s="103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spans="1:26" ht="15" customHeight="1" x14ac:dyDescent="0.25">
      <c r="A25" s="103"/>
      <c r="B25" s="103"/>
      <c r="C25" s="103"/>
      <c r="D25" s="103"/>
      <c r="E25" s="103"/>
      <c r="F25" s="103"/>
      <c r="G25" s="103"/>
      <c r="H25" s="103"/>
      <c r="I25" s="103"/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spans="1:26" ht="15" customHeight="1" x14ac:dyDescent="0.25">
      <c r="A26" s="103"/>
      <c r="B26" s="103"/>
      <c r="C26" s="103"/>
      <c r="D26" s="103"/>
      <c r="E26" s="103"/>
      <c r="F26" s="103"/>
      <c r="G26" s="103"/>
      <c r="H26" s="103"/>
      <c r="I26" s="103"/>
      <c r="J26" s="103"/>
      <c r="K26" s="103"/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spans="1:26" ht="15" customHeight="1" x14ac:dyDescent="0.25">
      <c r="A27" s="103"/>
      <c r="B27" s="103"/>
      <c r="C27" s="103"/>
      <c r="D27" s="103"/>
      <c r="E27" s="103"/>
      <c r="F27" s="103"/>
      <c r="G27" s="103"/>
      <c r="H27" s="103"/>
      <c r="I27" s="103"/>
      <c r="J27" s="103"/>
      <c r="K27" s="103"/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spans="1:26" ht="15" customHeight="1" x14ac:dyDescent="0.25">
      <c r="A28" s="103"/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spans="1:26" ht="15" customHeight="1" x14ac:dyDescent="0.25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spans="1:26" ht="15" customHeight="1" x14ac:dyDescent="0.25">
      <c r="A30" s="103"/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spans="1:26" ht="20.25" customHeight="1" x14ac:dyDescent="0.25">
      <c r="A31" s="103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spans="1:26" ht="15.75" customHeight="1" x14ac:dyDescent="0.25">
      <c r="A32" s="103"/>
      <c r="B32" s="103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spans="1:26" ht="15.75" customHeight="1" x14ac:dyDescent="0.25">
      <c r="A33" s="103"/>
      <c r="B33" s="103"/>
      <c r="C33" s="103"/>
      <c r="D33" s="103"/>
      <c r="E33" s="103"/>
      <c r="F33" s="103"/>
      <c r="G33" s="103"/>
      <c r="H33" s="103"/>
      <c r="I33" s="103"/>
      <c r="J33" s="103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spans="1:26" ht="15.75" customHeight="1" x14ac:dyDescent="0.25">
      <c r="A34" s="103"/>
      <c r="B34" s="103"/>
      <c r="C34" s="103"/>
      <c r="D34" s="103"/>
      <c r="E34" s="103"/>
      <c r="F34" s="103"/>
      <c r="G34" s="103"/>
      <c r="H34" s="103"/>
      <c r="I34" s="103"/>
      <c r="J34" s="103"/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spans="1:26" ht="15.75" customHeight="1" x14ac:dyDescent="0.25">
      <c r="A35" s="103"/>
      <c r="B35" s="103"/>
      <c r="C35" s="103"/>
      <c r="D35" s="103"/>
      <c r="E35" s="103"/>
      <c r="F35" s="103"/>
      <c r="G35" s="103"/>
      <c r="H35" s="103"/>
      <c r="I35" s="103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spans="1:26" ht="15.75" customHeight="1" x14ac:dyDescent="0.25">
      <c r="A36" s="103"/>
      <c r="B36" s="103"/>
      <c r="C36" s="103"/>
      <c r="D36" s="103"/>
      <c r="E36" s="103"/>
      <c r="F36" s="103"/>
      <c r="G36" s="103"/>
      <c r="H36" s="103"/>
      <c r="I36" s="103"/>
      <c r="J36" s="103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spans="1:26" ht="15.75" customHeight="1" x14ac:dyDescent="0.25">
      <c r="A37" s="103"/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spans="1:26" ht="15.75" customHeight="1" x14ac:dyDescent="0.25">
      <c r="A38" s="103"/>
      <c r="B38" s="103"/>
      <c r="C38" s="103"/>
      <c r="D38" s="103"/>
      <c r="E38" s="103"/>
      <c r="F38" s="103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spans="1:26" ht="15.75" customHeight="1" x14ac:dyDescent="0.25">
      <c r="A39" s="103"/>
      <c r="B39" s="103"/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spans="1:26" ht="15.75" customHeight="1" x14ac:dyDescent="0.25">
      <c r="A40" s="103"/>
      <c r="B40" s="103"/>
      <c r="C40" s="103"/>
      <c r="D40" s="103"/>
      <c r="E40" s="103"/>
      <c r="F40" s="103"/>
      <c r="G40" s="103"/>
      <c r="H40" s="103"/>
      <c r="I40" s="103"/>
      <c r="J40" s="103"/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spans="1:26" ht="15.75" customHeight="1" x14ac:dyDescent="0.25">
      <c r="A41" s="103"/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spans="1:26" ht="15.75" customHeight="1" x14ac:dyDescent="0.25">
      <c r="A42" s="103"/>
      <c r="B42" s="103"/>
      <c r="C42" s="103"/>
      <c r="D42" s="103"/>
      <c r="E42" s="103"/>
      <c r="F42" s="103"/>
      <c r="G42" s="103"/>
      <c r="H42" s="103"/>
      <c r="I42" s="103"/>
      <c r="J42" s="103"/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spans="1:26" ht="15.75" customHeight="1" x14ac:dyDescent="0.25">
      <c r="A43" s="103"/>
      <c r="B43" s="103"/>
      <c r="C43" s="103"/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spans="1:26" ht="15.75" customHeight="1" x14ac:dyDescent="0.25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spans="1:26" ht="15.75" customHeight="1" x14ac:dyDescent="0.25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spans="1:26" ht="15.75" customHeight="1" x14ac:dyDescent="0.25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spans="1:26" ht="15.75" customHeight="1" x14ac:dyDescent="0.25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spans="1:26" ht="15.75" customHeight="1" x14ac:dyDescent="0.25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spans="1:26" ht="15.75" customHeight="1" x14ac:dyDescent="0.25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spans="1:26" ht="15.75" customHeight="1" x14ac:dyDescent="0.25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spans="1:26" ht="15.75" customHeight="1" x14ac:dyDescent="0.25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spans="1:26" ht="15.75" customHeight="1" x14ac:dyDescent="0.25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spans="1:26" ht="15.75" customHeight="1" x14ac:dyDescent="0.25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spans="1:26" ht="15.75" customHeight="1" x14ac:dyDescent="0.25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spans="1:26" ht="15.75" customHeight="1" x14ac:dyDescent="0.25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spans="1:26" ht="15.75" customHeight="1" x14ac:dyDescent="0.25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spans="1:26" ht="15.75" customHeight="1" x14ac:dyDescent="0.25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spans="1:26" ht="15.75" customHeight="1" x14ac:dyDescent="0.25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spans="1:26" ht="15.75" customHeight="1" x14ac:dyDescent="0.25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spans="1:26" ht="15.75" customHeight="1" x14ac:dyDescent="0.25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spans="1:26" ht="15.75" customHeight="1" x14ac:dyDescent="0.25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spans="1:26" ht="15.75" customHeight="1" x14ac:dyDescent="0.25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spans="1:26" ht="15.75" customHeight="1" x14ac:dyDescent="0.25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spans="1:26" ht="15.75" customHeight="1" x14ac:dyDescent="0.25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spans="1:26" ht="15.75" customHeight="1" x14ac:dyDescent="0.25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spans="1:26" ht="15.75" customHeight="1" x14ac:dyDescent="0.25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spans="1:26" ht="15.75" customHeight="1" x14ac:dyDescent="0.25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spans="1:26" ht="15.75" customHeight="1" x14ac:dyDescent="0.25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spans="1:26" ht="15.75" customHeight="1" x14ac:dyDescent="0.25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spans="1:26" ht="15.75" customHeight="1" x14ac:dyDescent="0.25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spans="1:26" ht="15.75" customHeight="1" x14ac:dyDescent="0.25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spans="1:26" ht="15.75" customHeight="1" x14ac:dyDescent="0.25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spans="1:26" ht="15.75" customHeight="1" x14ac:dyDescent="0.25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spans="1:26" ht="15.75" customHeight="1" x14ac:dyDescent="0.2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spans="1:26" ht="15.75" customHeight="1" x14ac:dyDescent="0.25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spans="1:26" ht="15.75" customHeight="1" x14ac:dyDescent="0.25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spans="1:26" ht="15.75" customHeight="1" x14ac:dyDescent="0.25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spans="1:26" ht="15.75" customHeight="1" x14ac:dyDescent="0.25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spans="1:26" ht="15.75" customHeight="1" x14ac:dyDescent="0.25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spans="1:26" ht="15.75" customHeight="1" x14ac:dyDescent="0.25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spans="1:26" ht="15.75" customHeight="1" x14ac:dyDescent="0.25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spans="1:26" ht="15.75" customHeight="1" x14ac:dyDescent="0.25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spans="1:26" ht="15.7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spans="1:26" ht="15.75" customHeight="1" x14ac:dyDescent="0.25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spans="1:26" ht="15.75" customHeight="1" x14ac:dyDescent="0.25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spans="1:26" ht="15.75" customHeight="1" x14ac:dyDescent="0.25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spans="1:26" ht="15.75" customHeight="1" x14ac:dyDescent="0.25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spans="1:26" ht="15.75" customHeight="1" x14ac:dyDescent="0.25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spans="1:26" ht="15.75" customHeight="1" x14ac:dyDescent="0.25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spans="1:26" ht="15.75" customHeight="1" x14ac:dyDescent="0.25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spans="1:26" ht="15.75" customHeight="1" x14ac:dyDescent="0.25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spans="1:26" ht="15.75" customHeight="1" x14ac:dyDescent="0.25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spans="1:26" ht="15.75" customHeight="1" x14ac:dyDescent="0.25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spans="1:26" ht="15.75" customHeight="1" x14ac:dyDescent="0.25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spans="1:26" ht="15.75" customHeight="1" x14ac:dyDescent="0.25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spans="1:26" ht="15.75" customHeight="1" x14ac:dyDescent="0.25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spans="1:26" ht="15.75" customHeight="1" x14ac:dyDescent="0.25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spans="1:26" ht="15.75" customHeight="1" x14ac:dyDescent="0.25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spans="1:26" ht="15.75" customHeight="1" x14ac:dyDescent="0.25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spans="1:26" ht="15.75" customHeight="1" x14ac:dyDescent="0.25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spans="1:26" ht="15.75" customHeight="1" x14ac:dyDescent="0.25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spans="1:26" ht="15.75" customHeight="1" x14ac:dyDescent="0.25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spans="1:26" ht="15.75" customHeight="1" x14ac:dyDescent="0.25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spans="1:26" ht="15.75" customHeight="1" x14ac:dyDescent="0.25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spans="1:26" ht="15.75" customHeight="1" x14ac:dyDescent="0.25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spans="1:26" ht="15.75" customHeight="1" x14ac:dyDescent="0.25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spans="1:26" ht="15.75" customHeight="1" x14ac:dyDescent="0.25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spans="1:26" ht="15.75" customHeight="1" x14ac:dyDescent="0.25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spans="1:26" ht="15.75" customHeight="1" x14ac:dyDescent="0.25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spans="1:26" ht="15.75" customHeight="1" x14ac:dyDescent="0.25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spans="1:26" ht="15.75" customHeight="1" x14ac:dyDescent="0.25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spans="1:26" ht="15.75" customHeight="1" x14ac:dyDescent="0.25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spans="1:26" ht="15.75" customHeight="1" x14ac:dyDescent="0.25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spans="1:26" ht="15.75" customHeight="1" x14ac:dyDescent="0.25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spans="1:26" ht="15.75" customHeight="1" x14ac:dyDescent="0.25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spans="1:26" ht="15.75" customHeight="1" x14ac:dyDescent="0.25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spans="1:26" ht="15.75" customHeight="1" x14ac:dyDescent="0.25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spans="1:26" ht="15.75" customHeight="1" x14ac:dyDescent="0.25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spans="1:26" ht="15.75" customHeight="1" x14ac:dyDescent="0.25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spans="1:26" ht="15.75" customHeight="1" x14ac:dyDescent="0.25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spans="1:26" ht="15.75" customHeight="1" x14ac:dyDescent="0.25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spans="1:26" ht="15.75" customHeight="1" x14ac:dyDescent="0.25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spans="1:26" ht="15.75" customHeight="1" x14ac:dyDescent="0.25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spans="1:26" ht="15.75" customHeight="1" x14ac:dyDescent="0.25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spans="1:26" ht="15.75" customHeight="1" x14ac:dyDescent="0.25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spans="1:26" ht="15.75" customHeight="1" x14ac:dyDescent="0.25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spans="1:26" ht="15.75" customHeight="1" x14ac:dyDescent="0.25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spans="1:26" ht="15.75" customHeight="1" x14ac:dyDescent="0.25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spans="1:26" ht="15.75" customHeight="1" x14ac:dyDescent="0.25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spans="1:26" ht="15.75" customHeight="1" x14ac:dyDescent="0.25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spans="1:26" ht="15.75" customHeight="1" x14ac:dyDescent="0.25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spans="1:26" ht="15.75" customHeight="1" x14ac:dyDescent="0.25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spans="1:26" ht="15.75" customHeight="1" x14ac:dyDescent="0.25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spans="1:26" ht="15.75" customHeight="1" x14ac:dyDescent="0.25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spans="1:26" ht="15.75" customHeight="1" x14ac:dyDescent="0.25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spans="1:26" ht="15.75" customHeight="1" x14ac:dyDescent="0.25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spans="1:26" ht="15.75" customHeight="1" x14ac:dyDescent="0.25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spans="1:26" ht="15.75" customHeight="1" x14ac:dyDescent="0.25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spans="1:26" ht="15.75" customHeight="1" x14ac:dyDescent="0.25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spans="1:26" ht="15.75" customHeight="1" x14ac:dyDescent="0.25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spans="1:26" ht="15.75" customHeight="1" x14ac:dyDescent="0.25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spans="1:26" ht="15.75" customHeight="1" x14ac:dyDescent="0.25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spans="1:26" ht="15.75" customHeight="1" x14ac:dyDescent="0.25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spans="1:26" ht="15.75" customHeight="1" x14ac:dyDescent="0.25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spans="1:26" ht="15.75" customHeight="1" x14ac:dyDescent="0.25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spans="1:26" ht="15.75" customHeight="1" x14ac:dyDescent="0.25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spans="1:26" ht="15.75" customHeight="1" x14ac:dyDescent="0.25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spans="1:26" ht="15.75" customHeight="1" x14ac:dyDescent="0.25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spans="1:26" ht="15.75" customHeight="1" x14ac:dyDescent="0.25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spans="1:26" ht="15.75" customHeight="1" x14ac:dyDescent="0.25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spans="1:26" ht="15.75" customHeight="1" x14ac:dyDescent="0.25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spans="1:26" ht="15.75" customHeight="1" x14ac:dyDescent="0.25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spans="1:26" ht="15.75" customHeight="1" x14ac:dyDescent="0.25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spans="1:26" ht="15.75" customHeight="1" x14ac:dyDescent="0.25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spans="1:26" ht="15.75" customHeight="1" x14ac:dyDescent="0.25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spans="1:26" ht="15.75" customHeight="1" x14ac:dyDescent="0.25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spans="1:26" ht="15.75" customHeight="1" x14ac:dyDescent="0.25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spans="1:26" ht="15.75" customHeight="1" x14ac:dyDescent="0.25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spans="1:26" ht="15.75" customHeight="1" x14ac:dyDescent="0.25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spans="1:26" ht="15.75" customHeight="1" x14ac:dyDescent="0.25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spans="1:26" ht="15.75" customHeight="1" x14ac:dyDescent="0.25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spans="1:26" ht="15.75" customHeight="1" x14ac:dyDescent="0.25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spans="1:26" ht="15.75" customHeight="1" x14ac:dyDescent="0.25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spans="1:26" ht="15.75" customHeight="1" x14ac:dyDescent="0.25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spans="1:26" ht="15.75" customHeight="1" x14ac:dyDescent="0.25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spans="1:26" ht="15.75" customHeight="1" x14ac:dyDescent="0.25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spans="1:26" ht="15.75" customHeight="1" x14ac:dyDescent="0.25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spans="1:26" ht="15.75" customHeight="1" x14ac:dyDescent="0.25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spans="1:26" ht="15.75" customHeight="1" x14ac:dyDescent="0.25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spans="1:26" ht="15.75" customHeight="1" x14ac:dyDescent="0.25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spans="1:26" ht="15.75" customHeight="1" x14ac:dyDescent="0.25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spans="1:26" ht="15.75" customHeight="1" x14ac:dyDescent="0.25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spans="1:26" ht="15.75" customHeight="1" x14ac:dyDescent="0.25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spans="1:26" ht="15.75" customHeight="1" x14ac:dyDescent="0.25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spans="1:26" ht="15.75" customHeight="1" x14ac:dyDescent="0.25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spans="1:26" ht="15.75" customHeight="1" x14ac:dyDescent="0.25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spans="1:26" ht="15.75" customHeight="1" x14ac:dyDescent="0.25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spans="1:26" ht="15.75" customHeight="1" x14ac:dyDescent="0.25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spans="1:26" ht="15.75" customHeight="1" x14ac:dyDescent="0.25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spans="1:26" ht="15.75" customHeight="1" x14ac:dyDescent="0.25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spans="1:26" ht="15.75" customHeight="1" x14ac:dyDescent="0.25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spans="1:26" ht="15.75" customHeight="1" x14ac:dyDescent="0.25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spans="1:26" ht="15.75" customHeight="1" x14ac:dyDescent="0.25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spans="1:26" ht="15.75" customHeight="1" x14ac:dyDescent="0.25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spans="1:26" ht="15.75" customHeight="1" x14ac:dyDescent="0.25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spans="1:26" ht="15.75" customHeight="1" x14ac:dyDescent="0.25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spans="1:26" ht="15.75" customHeight="1" x14ac:dyDescent="0.25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spans="1:26" ht="15.75" customHeight="1" x14ac:dyDescent="0.25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spans="1:26" ht="15.75" customHeight="1" x14ac:dyDescent="0.25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spans="1:26" ht="15.75" customHeight="1" x14ac:dyDescent="0.25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spans="1:26" ht="15.75" customHeight="1" x14ac:dyDescent="0.25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spans="1:26" ht="15.75" customHeight="1" x14ac:dyDescent="0.25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spans="1:26" ht="15.75" customHeight="1" x14ac:dyDescent="0.25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spans="1:26" ht="15.75" customHeight="1" x14ac:dyDescent="0.25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spans="1:26" ht="15.75" customHeight="1" x14ac:dyDescent="0.25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spans="1:26" ht="15.75" customHeight="1" x14ac:dyDescent="0.25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spans="1:26" ht="15.75" customHeight="1" x14ac:dyDescent="0.25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spans="1:26" ht="15.75" customHeight="1" x14ac:dyDescent="0.25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spans="1:26" ht="15.75" customHeight="1" x14ac:dyDescent="0.25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spans="1:26" ht="15.75" customHeight="1" x14ac:dyDescent="0.25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spans="1:26" ht="15.75" customHeight="1" x14ac:dyDescent="0.25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spans="1:26" ht="15.75" customHeight="1" x14ac:dyDescent="0.25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spans="1:26" ht="15.75" customHeight="1" x14ac:dyDescent="0.25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spans="1:26" ht="15.75" customHeight="1" x14ac:dyDescent="0.25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spans="1:26" ht="15.75" customHeight="1" x14ac:dyDescent="0.25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spans="1:26" ht="15.75" customHeight="1" x14ac:dyDescent="0.25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spans="1:26" ht="15.75" customHeight="1" x14ac:dyDescent="0.25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spans="1:26" ht="15.75" customHeight="1" x14ac:dyDescent="0.25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spans="1:26" ht="15.75" customHeight="1" x14ac:dyDescent="0.25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spans="1:26" ht="15.75" customHeight="1" x14ac:dyDescent="0.25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spans="1:26" ht="15.75" customHeight="1" x14ac:dyDescent="0.25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spans="1:26" ht="15.75" customHeight="1" x14ac:dyDescent="0.25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spans="1:26" ht="15.75" customHeight="1" x14ac:dyDescent="0.25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spans="1:26" ht="15.75" customHeight="1" x14ac:dyDescent="0.25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spans="1:26" ht="15.75" customHeight="1" x14ac:dyDescent="0.25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spans="1:26" ht="15.75" customHeight="1" x14ac:dyDescent="0.25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spans="1:26" ht="15.75" customHeight="1" x14ac:dyDescent="0.25">
      <c r="S217" s="103"/>
      <c r="T217" s="103"/>
      <c r="U217" s="103"/>
      <c r="V217" s="103"/>
      <c r="W217" s="103"/>
      <c r="X217" s="103"/>
      <c r="Y217" s="103"/>
      <c r="Z217" s="103"/>
    </row>
    <row r="218" spans="1:26" ht="15.75" customHeight="1" x14ac:dyDescent="0.25">
      <c r="S218" s="103"/>
      <c r="T218" s="103"/>
      <c r="U218" s="103"/>
      <c r="V218" s="103"/>
      <c r="W218" s="103"/>
      <c r="X218" s="103"/>
      <c r="Y218" s="103"/>
      <c r="Z218" s="103"/>
    </row>
    <row r="219" spans="1:26" ht="15.75" customHeight="1" x14ac:dyDescent="0.25">
      <c r="S219" s="103"/>
      <c r="T219" s="103"/>
      <c r="U219" s="103"/>
      <c r="V219" s="103"/>
      <c r="W219" s="103"/>
      <c r="X219" s="103"/>
      <c r="Y219" s="103"/>
      <c r="Z219" s="103"/>
    </row>
    <row r="220" spans="1:26" ht="15.75" customHeight="1" x14ac:dyDescent="0.25">
      <c r="S220" s="103"/>
      <c r="T220" s="103"/>
      <c r="U220" s="103"/>
      <c r="V220" s="103"/>
      <c r="W220" s="103"/>
      <c r="X220" s="103"/>
      <c r="Y220" s="103"/>
      <c r="Z220" s="103"/>
    </row>
    <row r="221" spans="1:26" ht="15.75" customHeight="1" x14ac:dyDescent="0.25">
      <c r="S221" s="103"/>
      <c r="T221" s="103"/>
      <c r="U221" s="103"/>
      <c r="V221" s="103"/>
      <c r="W221" s="103"/>
      <c r="X221" s="103"/>
      <c r="Y221" s="103"/>
      <c r="Z221" s="103"/>
    </row>
    <row r="222" spans="1:26" ht="15.75" customHeight="1" x14ac:dyDescent="0.25">
      <c r="S222" s="103"/>
      <c r="T222" s="103"/>
      <c r="U222" s="103"/>
      <c r="V222" s="103"/>
      <c r="W222" s="103"/>
      <c r="X222" s="103"/>
      <c r="Y222" s="103"/>
      <c r="Z222" s="103"/>
    </row>
    <row r="223" spans="1:26" ht="15.75" customHeight="1" x14ac:dyDescent="0.25">
      <c r="S223" s="103"/>
      <c r="T223" s="103"/>
      <c r="U223" s="103"/>
      <c r="V223" s="103"/>
      <c r="W223" s="103"/>
      <c r="X223" s="103"/>
      <c r="Y223" s="103"/>
      <c r="Z223" s="103"/>
    </row>
    <row r="224" spans="1:26" ht="15.75" customHeight="1" x14ac:dyDescent="0.25">
      <c r="S224" s="103"/>
      <c r="T224" s="103"/>
      <c r="U224" s="103"/>
      <c r="V224" s="103"/>
      <c r="W224" s="103"/>
      <c r="X224" s="103"/>
      <c r="Y224" s="103"/>
      <c r="Z224" s="103"/>
    </row>
    <row r="225" spans="19:26" ht="15.75" customHeight="1" x14ac:dyDescent="0.25">
      <c r="S225" s="103"/>
      <c r="T225" s="103"/>
      <c r="U225" s="103"/>
      <c r="V225" s="103"/>
      <c r="W225" s="103"/>
      <c r="X225" s="103"/>
      <c r="Y225" s="103"/>
      <c r="Z225" s="103"/>
    </row>
    <row r="226" spans="19:26" ht="15.75" customHeight="1" x14ac:dyDescent="0.25">
      <c r="S226" s="103"/>
      <c r="T226" s="103"/>
      <c r="U226" s="103"/>
      <c r="V226" s="103"/>
      <c r="W226" s="103"/>
      <c r="X226" s="103"/>
      <c r="Y226" s="103"/>
      <c r="Z226" s="103"/>
    </row>
    <row r="227" spans="19:26" ht="15.75" customHeight="1" x14ac:dyDescent="0.25">
      <c r="S227" s="103"/>
      <c r="T227" s="103"/>
      <c r="U227" s="103"/>
      <c r="V227" s="103"/>
      <c r="W227" s="103"/>
      <c r="X227" s="103"/>
      <c r="Y227" s="103"/>
      <c r="Z227" s="103"/>
    </row>
    <row r="228" spans="19:26" ht="15.75" customHeight="1" x14ac:dyDescent="0.25">
      <c r="S228" s="103"/>
      <c r="T228" s="103"/>
      <c r="U228" s="103"/>
      <c r="V228" s="103"/>
      <c r="W228" s="103"/>
      <c r="X228" s="103"/>
      <c r="Y228" s="103"/>
      <c r="Z228" s="103"/>
    </row>
    <row r="229" spans="19:26" ht="15.75" customHeight="1" x14ac:dyDescent="0.25">
      <c r="S229" s="103"/>
      <c r="T229" s="103"/>
      <c r="U229" s="103"/>
      <c r="V229" s="103"/>
      <c r="W229" s="103"/>
      <c r="X229" s="103"/>
      <c r="Y229" s="103"/>
      <c r="Z229" s="103"/>
    </row>
    <row r="230" spans="19:26" ht="15.75" customHeight="1" x14ac:dyDescent="0.25">
      <c r="S230" s="103"/>
      <c r="T230" s="103"/>
      <c r="U230" s="103"/>
      <c r="V230" s="103"/>
      <c r="W230" s="103"/>
      <c r="X230" s="103"/>
      <c r="Y230" s="103"/>
      <c r="Z230" s="103"/>
    </row>
    <row r="231" spans="19:26" ht="15.75" customHeight="1" x14ac:dyDescent="0.25">
      <c r="S231" s="103"/>
      <c r="T231" s="103"/>
      <c r="U231" s="103"/>
      <c r="V231" s="103"/>
      <c r="W231" s="103"/>
      <c r="X231" s="103"/>
      <c r="Y231" s="103"/>
      <c r="Z231" s="103"/>
    </row>
    <row r="232" spans="19:26" ht="15.75" customHeight="1" x14ac:dyDescent="0.25">
      <c r="S232" s="103"/>
      <c r="T232" s="103"/>
      <c r="U232" s="103"/>
      <c r="V232" s="103"/>
      <c r="W232" s="103"/>
      <c r="X232" s="103"/>
      <c r="Y232" s="103"/>
      <c r="Z232" s="103"/>
    </row>
    <row r="233" spans="19:26" ht="15.75" customHeight="1" x14ac:dyDescent="0.25">
      <c r="S233" s="103"/>
      <c r="T233" s="103"/>
      <c r="U233" s="103"/>
      <c r="V233" s="103"/>
      <c r="W233" s="103"/>
      <c r="X233" s="103"/>
      <c r="Y233" s="103"/>
      <c r="Z233" s="103"/>
    </row>
    <row r="234" spans="19:26" ht="15.75" customHeight="1" x14ac:dyDescent="0.25">
      <c r="S234" s="103"/>
      <c r="T234" s="103"/>
      <c r="U234" s="103"/>
      <c r="V234" s="103"/>
      <c r="W234" s="103"/>
      <c r="X234" s="103"/>
      <c r="Y234" s="103"/>
      <c r="Z234" s="103"/>
    </row>
    <row r="235" spans="19:26" ht="15.75" customHeight="1" x14ac:dyDescent="0.25"/>
    <row r="236" spans="19:26" ht="15.75" customHeight="1" x14ac:dyDescent="0.25"/>
    <row r="237" spans="19:26" ht="15.75" customHeight="1" x14ac:dyDescent="0.25"/>
    <row r="238" spans="19:26" ht="15.75" customHeight="1" x14ac:dyDescent="0.25"/>
    <row r="239" spans="19:26" ht="15.75" customHeight="1" x14ac:dyDescent="0.25"/>
    <row r="240" spans="19:26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0">
    <mergeCell ref="A13:B13"/>
    <mergeCell ref="A3:R3"/>
    <mergeCell ref="A7:A8"/>
    <mergeCell ref="B7:B8"/>
    <mergeCell ref="C7:C8"/>
    <mergeCell ref="D7:F7"/>
    <mergeCell ref="G7:I7"/>
    <mergeCell ref="J7:L7"/>
    <mergeCell ref="M7:O7"/>
    <mergeCell ref="P7:R7"/>
  </mergeCells>
  <pageMargins left="1.10208333333333" right="0.70833333333333304" top="0.74791666666666701" bottom="0.74791666666666701" header="0.51180555555555496" footer="0.51180555555555496"/>
  <pageSetup paperSize="9" firstPageNumber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139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29</vt:i4>
      </vt:variant>
    </vt:vector>
  </HeadingPairs>
  <TitlesOfParts>
    <vt:vector size="117" baseType="lpstr">
      <vt:lpstr>Resume</vt:lpstr>
      <vt:lpstr>1</vt:lpstr>
      <vt:lpstr>2</vt:lpstr>
      <vt:lpstr>3</vt:lpstr>
      <vt:lpstr>4</vt:lpstr>
      <vt:lpstr>5</vt:lpstr>
      <vt:lpstr>6</vt:lpstr>
      <vt:lpstr>8</vt:lpstr>
      <vt:lpstr>7</vt:lpstr>
      <vt:lpstr>9</vt:lpstr>
      <vt:lpstr>10</vt:lpstr>
      <vt:lpstr>11</vt:lpstr>
      <vt:lpstr>12</vt:lpstr>
      <vt:lpstr>13</vt:lpstr>
      <vt:lpstr>14</vt:lpstr>
      <vt:lpstr>15</vt:lpstr>
      <vt:lpstr>17</vt:lpstr>
      <vt:lpstr>16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77</vt:lpstr>
      <vt:lpstr>76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'5'!Z_17D7C177_D9B1_4DC1_9138_49FE7AC6BB29_.wvu.PrintArea</vt:lpstr>
      <vt:lpstr>'14'!Z_292D246C_5048_11D6_9411_0000212D0BAF_.wvu.PrintArea</vt:lpstr>
      <vt:lpstr>'14'!Z_730E2C64_B2C1_434F_B758_04E2943FA20D_.wvu.PrintArea</vt:lpstr>
      <vt:lpstr>'28'!Z_730E2C64_B2C1_434F_B758_04E2943FA20D_.wvu.PrintArea</vt:lpstr>
      <vt:lpstr>'32'!Z_730E2C64_B2C1_434F_B758_04E2943FA20D_.wvu.PrintArea</vt:lpstr>
      <vt:lpstr>'33'!Z_730E2C64_B2C1_434F_B758_04E2943FA20D_.wvu.PrintArea</vt:lpstr>
      <vt:lpstr>'45'!Z_730E2C64_B2C1_434F_B758_04E2943FA20D_.wvu.PrintArea</vt:lpstr>
      <vt:lpstr>'48'!Z_730E2C64_B2C1_434F_B758_04E2943FA20D_.wvu.PrintArea</vt:lpstr>
      <vt:lpstr>'50'!Z_730E2C64_B2C1_434F_B758_04E2943FA20D_.wvu.PrintArea</vt:lpstr>
      <vt:lpstr>'51'!Z_730E2C64_B2C1_434F_B758_04E2943FA20D_.wvu.PrintArea</vt:lpstr>
      <vt:lpstr>'70'!Z_730E2C64_B2C1_434F_B758_04E2943FA20D_.wvu.PrintArea</vt:lpstr>
      <vt:lpstr>'14'!Z_93528372_5BA8_11D6_9411_0000212D0BAF_.wvu.PrintArea</vt:lpstr>
      <vt:lpstr>'28'!Z_93528372_5BA8_11D6_9411_0000212D0BAF_.wvu.PrintArea</vt:lpstr>
      <vt:lpstr>'32'!Z_93528372_5BA8_11D6_9411_0000212D0BAF_.wvu.PrintArea</vt:lpstr>
      <vt:lpstr>'33'!Z_93528372_5BA8_11D6_9411_0000212D0BAF_.wvu.PrintArea</vt:lpstr>
      <vt:lpstr>'45'!Z_93528372_5BA8_11D6_9411_0000212D0BAF_.wvu.PrintArea</vt:lpstr>
      <vt:lpstr>'48'!Z_93528372_5BA8_11D6_9411_0000212D0BAF_.wvu.PrintArea</vt:lpstr>
      <vt:lpstr>'50'!Z_93528372_5BA8_11D6_9411_0000212D0BAF_.wvu.PrintArea</vt:lpstr>
      <vt:lpstr>'51'!Z_93528372_5BA8_11D6_9411_0000212D0BAF_.wvu.PrintArea</vt:lpstr>
      <vt:lpstr>'70'!Z_93528372_5BA8_11D6_9411_0000212D0BAF_.wvu.PrintArea</vt:lpstr>
      <vt:lpstr>'4'!Z_CF5BBE18_1EAB_4E8A_9B60_6E7F400FBD81_.wvu.PrintArea</vt:lpstr>
      <vt:lpstr>'6'!Z_CF5BBE18_1EAB_4E8A_9B60_6E7F400FBD81_.wvu.PrintArea</vt:lpstr>
      <vt:lpstr>'64'!Z_F144E4C0_F124_4A6E_9761_D1C5FCF07098_.wvu.PrintArea</vt:lpstr>
      <vt:lpstr>'65'!Z_F144E4C0_F124_4A6E_9761_D1C5FCF07098_.wvu.PrintArea</vt:lpstr>
      <vt:lpstr>'66'!Z_F144E4C0_F124_4A6E_9761_D1C5FCF07098_.wvu.PrintArea</vt:lpstr>
      <vt:lpstr>'67'!Z_F144E4C0_F124_4A6E_9761_D1C5FCF07098_.wvu.PrintArea</vt:lpstr>
      <vt:lpstr>'69'!Z_F144E4C0_F124_4A6E_9761_D1C5FCF07098_.wvu.PrintArea</vt:lpstr>
      <vt:lpstr>'50'!Z_F30EFE65_F2A9_47E2_8E68_51F9D7645DD4_.wvu.PrintArea</vt:lpstr>
      <vt:lpstr>'51'!Z_F30EFE65_F2A9_47E2_8E68_51F9D7645DD4_.wvu.PrintArea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Dinda Ku Sayang</dc:creator>
  <dc:description/>
  <cp:lastModifiedBy>Windows User</cp:lastModifiedBy>
  <cp:revision>6</cp:revision>
  <cp:lastPrinted>2025-04-09T02:58:30Z</cp:lastPrinted>
  <dcterms:created xsi:type="dcterms:W3CDTF">2025-02-01T15:54:46Z</dcterms:created>
  <dcterms:modified xsi:type="dcterms:W3CDTF">2025-04-09T07:07:51Z</dcterms:modified>
  <dc:language>en-US</dc:language>
</cp:coreProperties>
</file>